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00" windowWidth="9720" windowHeight="5910" tabRatio="370" activeTab="0"/>
  </bookViews>
  <sheets>
    <sheet name="Меню" sheetId="1" r:id="rId1"/>
    <sheet name="накопительная" sheetId="2" r:id="rId2"/>
    <sheet name="Ценность " sheetId="3" r:id="rId3"/>
    <sheet name="сетка" sheetId="4" r:id="rId4"/>
    <sheet name="Выхода" sheetId="5" r:id="rId5"/>
  </sheets>
  <definedNames>
    <definedName name="_xlnm._FilterDatabase" localSheetId="0" hidden="1">'Меню'!$A$1:$A$505</definedName>
  </definedNames>
  <calcPr fullCalcOnLoad="1"/>
</workbook>
</file>

<file path=xl/sharedStrings.xml><?xml version="1.0" encoding="utf-8"?>
<sst xmlns="http://schemas.openxmlformats.org/spreadsheetml/2006/main" count="1246" uniqueCount="309">
  <si>
    <t>Белки, г</t>
  </si>
  <si>
    <t>Жиры, г</t>
  </si>
  <si>
    <t>ЭЦ, ккал</t>
  </si>
  <si>
    <t>сахар</t>
  </si>
  <si>
    <t>Брутто, г</t>
  </si>
  <si>
    <t>Нетто, г</t>
  </si>
  <si>
    <t>Угл.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</si>
  <si>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</si>
  <si>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</si>
  <si>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</si>
  <si>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</si>
  <si>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</si>
  <si>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01.03 - 40%</t>
  </si>
  <si>
    <t>с 01.01 - 25%</t>
  </si>
  <si>
    <t>лук репчатый</t>
  </si>
  <si>
    <t>масло сливочное</t>
  </si>
  <si>
    <t>Хлеб пшеничный</t>
  </si>
  <si>
    <t>мука пшеничная</t>
  </si>
  <si>
    <t>сухари</t>
  </si>
  <si>
    <t>крупа рисовая</t>
  </si>
  <si>
    <t>С</t>
  </si>
  <si>
    <t>В1</t>
  </si>
  <si>
    <t>Е</t>
  </si>
  <si>
    <t>Кальций</t>
  </si>
  <si>
    <t>Фосфор</t>
  </si>
  <si>
    <t>Магний</t>
  </si>
  <si>
    <t>Железо</t>
  </si>
  <si>
    <t>творог</t>
  </si>
  <si>
    <t>Хлеб ржаной</t>
  </si>
  <si>
    <t>Хлеб пшеничный *</t>
  </si>
  <si>
    <t>Мука *</t>
  </si>
  <si>
    <t>Картофель</t>
  </si>
  <si>
    <t>Овощи, зелень</t>
  </si>
  <si>
    <t>Фрукты свежие</t>
  </si>
  <si>
    <t>Фрукты сухие</t>
  </si>
  <si>
    <t>Сахар</t>
  </si>
  <si>
    <t>Соки</t>
  </si>
  <si>
    <t>Кондитерские изделия</t>
  </si>
  <si>
    <t>Чай</t>
  </si>
  <si>
    <t xml:space="preserve">Мясо </t>
  </si>
  <si>
    <t>Цыплята 1 категории</t>
  </si>
  <si>
    <t xml:space="preserve">колбаса </t>
  </si>
  <si>
    <t>Рыба (сельдь)</t>
  </si>
  <si>
    <t>Молоко, кисломол.пр-ты</t>
  </si>
  <si>
    <t>Творог</t>
  </si>
  <si>
    <t>Сметана</t>
  </si>
  <si>
    <t>Сыр, сыр плавленный,брынза</t>
  </si>
  <si>
    <t>Масло сливочное</t>
  </si>
  <si>
    <t>Масло растительное</t>
  </si>
  <si>
    <t>Яйцо куриное</t>
  </si>
  <si>
    <t>крупа пшено</t>
  </si>
  <si>
    <t>или окорочок куриный</t>
  </si>
  <si>
    <t>№</t>
  </si>
  <si>
    <t>Продукты</t>
  </si>
  <si>
    <t>% выполнения</t>
  </si>
  <si>
    <t>Дни</t>
  </si>
  <si>
    <t>Крупы, бобовые, макароны</t>
  </si>
  <si>
    <t>Какао</t>
  </si>
  <si>
    <t>или молоко концентрированное</t>
  </si>
  <si>
    <t>или молоко сухое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</si>
  <si>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</si>
  <si>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</si>
  <si>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</si>
  <si>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</si>
  <si>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</si>
  <si>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</si>
  <si>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</si>
  <si>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</si>
  <si>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</si>
  <si>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</si>
  <si>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</si>
  <si>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</si>
  <si>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Витамины, мг</t>
  </si>
  <si>
    <t>Минералы, мг</t>
  </si>
  <si>
    <t xml:space="preserve">макаронные изделия </t>
  </si>
  <si>
    <t xml:space="preserve">Завтрак </t>
  </si>
  <si>
    <t>молоко питьевое</t>
  </si>
  <si>
    <t>соль йодированная</t>
  </si>
  <si>
    <t>сыр</t>
  </si>
  <si>
    <t>какао - порошок</t>
  </si>
  <si>
    <t>сметана</t>
  </si>
  <si>
    <t>ЗАВТРАК</t>
  </si>
  <si>
    <t>крупа манная</t>
  </si>
  <si>
    <t xml:space="preserve">11 день </t>
  </si>
  <si>
    <t>джем или повидло (без искусственных ароматизаторов, консервантов и красителей)</t>
  </si>
  <si>
    <t xml:space="preserve">сыр </t>
  </si>
  <si>
    <t>лимон</t>
  </si>
  <si>
    <t>морковь до 01.01.-20%</t>
  </si>
  <si>
    <t>дрожжи</t>
  </si>
  <si>
    <t>или филе куриное промышленного производства</t>
  </si>
  <si>
    <t>вода питьевая</t>
  </si>
  <si>
    <t>соус сметанный:</t>
  </si>
  <si>
    <t>200/5</t>
  </si>
  <si>
    <t>Крупы, бобовые</t>
  </si>
  <si>
    <t xml:space="preserve"> 2 день</t>
  </si>
  <si>
    <t xml:space="preserve">курица потрошеная 1 категории </t>
  </si>
  <si>
    <t xml:space="preserve"> 1 день</t>
  </si>
  <si>
    <t xml:space="preserve"> 3 день</t>
  </si>
  <si>
    <t xml:space="preserve"> 4 день </t>
  </si>
  <si>
    <t xml:space="preserve"> 5 день</t>
  </si>
  <si>
    <t>Мука**</t>
  </si>
  <si>
    <t>Хлеб пшеничный**</t>
  </si>
  <si>
    <t>ИЛИ</t>
  </si>
  <si>
    <t xml:space="preserve">Мясо жилованное </t>
  </si>
  <si>
    <t>Колбасные изделия</t>
  </si>
  <si>
    <t>Рыба - филе</t>
  </si>
  <si>
    <t>Яйцо диетическое</t>
  </si>
  <si>
    <t>Дрожжи хлебопекарные</t>
  </si>
  <si>
    <t>Соль</t>
  </si>
  <si>
    <t>итого в среднем за день</t>
  </si>
  <si>
    <t>кофейный напиток</t>
  </si>
  <si>
    <t>или огурцы свежие грунтовые</t>
  </si>
  <si>
    <t>Сыр, сыр плавленый, брынза</t>
  </si>
  <si>
    <t>Чай с сахаром №685-2004</t>
  </si>
  <si>
    <t>Кофейный напиток №253-2004, Пермь</t>
  </si>
  <si>
    <t>Бутерброд с маслом №1-2004</t>
  </si>
  <si>
    <t>Какао с молоком №642-1996</t>
  </si>
  <si>
    <t>Бутерброд с джемом или повидлом №2-2004</t>
  </si>
  <si>
    <t>Бутерброд с сыром №3-2004</t>
  </si>
  <si>
    <t>Чай с лимоном №686-2004</t>
  </si>
  <si>
    <t xml:space="preserve">или грудка куриная </t>
  </si>
  <si>
    <t>Завтрак</t>
  </si>
  <si>
    <t>Для бутерброда:</t>
  </si>
  <si>
    <t>Масло сливочное (порциями) №96-2004</t>
  </si>
  <si>
    <t>Сыр (порциями) №97-2004</t>
  </si>
  <si>
    <t>или хлеб витаминизированный</t>
  </si>
  <si>
    <t>масло растительное для смазки листа</t>
  </si>
  <si>
    <t>вода  кипяченая для концентрированного молока</t>
  </si>
  <si>
    <t>вода  кипяченая для сухого молока</t>
  </si>
  <si>
    <t>Молоко (массовая доля жира 2,5 %, 3,2%)</t>
  </si>
  <si>
    <t>А, мкг рет.экв.</t>
  </si>
  <si>
    <t>Бутерброд горячий с сыром №10-2004</t>
  </si>
  <si>
    <t>Молоко</t>
  </si>
  <si>
    <t>или помидоры свежие грунтовые</t>
  </si>
  <si>
    <t>зелень свежая (петрушка, укроп)</t>
  </si>
  <si>
    <t>13 день</t>
  </si>
  <si>
    <t>14 день</t>
  </si>
  <si>
    <t>капуста квашеная промышленного производства</t>
  </si>
  <si>
    <t>Яйцо отварное №337-2004</t>
  </si>
  <si>
    <t>молоко сгущенное с сахаром</t>
  </si>
  <si>
    <t>чай - заварка</t>
  </si>
  <si>
    <t>Факт в день, г</t>
  </si>
  <si>
    <t>минтай потрошенный обезглавленный (филе с кожей без костей)</t>
  </si>
  <si>
    <t>Пюре картофельное №520-2004</t>
  </si>
  <si>
    <t>Макаронные изделия отварные №516-2004</t>
  </si>
  <si>
    <t>яйцо куриное</t>
  </si>
  <si>
    <t>или ряпушка неразделанная</t>
  </si>
  <si>
    <t>говядина 1 категории</t>
  </si>
  <si>
    <t>или говядина полуфабрикат</t>
  </si>
  <si>
    <t>масса готовой запеканки</t>
  </si>
  <si>
    <t>масса тушенного мяса</t>
  </si>
  <si>
    <t>молоко питьевое или вода питьевая</t>
  </si>
  <si>
    <t>Мука пшеничная</t>
  </si>
  <si>
    <t>Мясо 1 категории</t>
  </si>
  <si>
    <t>Сыр</t>
  </si>
  <si>
    <t>ков</t>
  </si>
  <si>
    <t>кофе</t>
  </si>
  <si>
    <t>масса тушеной курицы (порционные кусочки)</t>
  </si>
  <si>
    <t>Каша пшенная жидкая с маслом №311-2004</t>
  </si>
  <si>
    <t>Икра кабачковая промышленного производства для детского питания  №101-2004</t>
  </si>
  <si>
    <t>Прием пищи, наименование блюда, № рецептуры</t>
  </si>
  <si>
    <t>Энергетическая ценность (ккал)</t>
  </si>
  <si>
    <t>Куры 1 категории потрошенные</t>
  </si>
  <si>
    <t>масло сливочное для смазки листа</t>
  </si>
  <si>
    <t>масса припущенной моркови</t>
  </si>
  <si>
    <t>огурцы свежие парниковые</t>
  </si>
  <si>
    <t>помидоры свежие парниковые</t>
  </si>
  <si>
    <t>капуста свежая белокочанная</t>
  </si>
  <si>
    <t>кефир</t>
  </si>
  <si>
    <t>или треска потрошеная обезглавленная  (филе без кожи и костей)</t>
  </si>
  <si>
    <t>капуста тушеная</t>
  </si>
  <si>
    <t>кукуруза консервированная (после термической обработки)</t>
  </si>
  <si>
    <t>соус томатный с овощами №454-2013, Пермь</t>
  </si>
  <si>
    <t>масло сливочное для заправки соуса</t>
  </si>
  <si>
    <t>масло растительное для смазки емкости</t>
  </si>
  <si>
    <t>или треска потрошеная обезглавленная  (филе с кожей без костей)</t>
  </si>
  <si>
    <t>Чай с молоком сгущенным №495-2013, Пермь</t>
  </si>
  <si>
    <t>Колбаса отварная с соусом №413,600-2004</t>
  </si>
  <si>
    <t>Хлеб ржаной (ржано-пшеничный)</t>
  </si>
  <si>
    <t>Макаронные изделия</t>
  </si>
  <si>
    <t>Картофель (норма отходов 25%)</t>
  </si>
  <si>
    <t>Овощи свежие, зелень</t>
  </si>
  <si>
    <t>Фрукты (плоды) свежие</t>
  </si>
  <si>
    <t>Фрукты (плоды) сухие, в т. ч. шиповник</t>
  </si>
  <si>
    <t>Кисломолочные продукты (массовая доля жира 2,5%, 3,2%)</t>
  </si>
  <si>
    <t>Сметана (массовая доля жира не более 15%)</t>
  </si>
  <si>
    <t>макароны</t>
  </si>
  <si>
    <t>** Количество потребленных продуктов округлено до целого числа</t>
  </si>
  <si>
    <t>Фактически получено, г**</t>
  </si>
  <si>
    <t>20/5</t>
  </si>
  <si>
    <t>Рыба запечённая №310-1996</t>
  </si>
  <si>
    <t xml:space="preserve">Курица запеченная №494-2004 </t>
  </si>
  <si>
    <t>или капуста свежая белокочанная</t>
  </si>
  <si>
    <t>Говядина, тушённая с капустой № 365-2013, Пермь</t>
  </si>
  <si>
    <t xml:space="preserve"> * - среднесуточные нормы продуктов питания указаны в соответствии с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приложение 8 "Рекомендуемые среднесуточные наборы пищевых продуктов, в том числе, используемые для приготовления блюд и напитков, для обучающихся образовательных учреждений.</t>
  </si>
  <si>
    <t>Котлеты рыбные запеченные №345-2013, Пермь</t>
  </si>
  <si>
    <t>за 14 дней, г</t>
  </si>
  <si>
    <t>Чай с конфетами №493-2013, Пермь</t>
  </si>
  <si>
    <t>Шницель из говядины №451-2004</t>
  </si>
  <si>
    <t>томатное пюре (без искусственных ароматизаторов, красителей и консервантов, без содержания крахмала и соли)</t>
  </si>
  <si>
    <t>морковь - до 01.01 - 20%</t>
  </si>
  <si>
    <t>Рис припущенный с подгарнировкой №512-2004</t>
  </si>
  <si>
    <t>Плов из курицы №406-2013, Пермь</t>
  </si>
  <si>
    <t>80/4</t>
  </si>
  <si>
    <t xml:space="preserve">масло растительное на полив при подаче </t>
  </si>
  <si>
    <t>чай-заварка</t>
  </si>
  <si>
    <t>масса припущенного риса</t>
  </si>
  <si>
    <t>колбаса вареная в том числе куриная</t>
  </si>
  <si>
    <t>Масса порции, г</t>
  </si>
  <si>
    <t>Фрикадельки рыбные припущенные, с соусом томатным с овощами №347-2013, Пермь</t>
  </si>
  <si>
    <t>Нарезка из свежих овощей с маслом растительным №16/1-2011, Екатеринбург</t>
  </si>
  <si>
    <t>или горбуша или кета потрошенная с головой (филе с кожей без костей)</t>
  </si>
  <si>
    <t>или горбуша или кета потрошенная с головой (филе без кожи и костей)</t>
  </si>
  <si>
    <t>или горбуша или кета неразделанная (филе без кожи и костей)</t>
  </si>
  <si>
    <t>или филе горбуши промышленного производства (без кожи и костей)</t>
  </si>
  <si>
    <t>Каша из овсяных хлопьев "Геркулес" жидкая с маслом №311-2004</t>
  </si>
  <si>
    <t>крупа хлопья овсяные "Геркулес"</t>
  </si>
  <si>
    <t>Рекомендуемая масса порций блюд (в граммах) для детей двух возрастных групп</t>
  </si>
  <si>
    <t>Название блюд</t>
  </si>
  <si>
    <t>Масса порций в граммах для двух возрастных групп</t>
  </si>
  <si>
    <t>с 7 до 11 лет</t>
  </si>
  <si>
    <t>Усредненная</t>
  </si>
  <si>
    <t>Каша, овощное, яичное, творожное, мясное блюдо</t>
  </si>
  <si>
    <t>150-200</t>
  </si>
  <si>
    <t>200-250</t>
  </si>
  <si>
    <t>175-225</t>
  </si>
  <si>
    <t>Напитки (чай, какао, сок, компот, молоко, кефир и др.)</t>
  </si>
  <si>
    <t>Салат</t>
  </si>
  <si>
    <t>60-100</t>
  </si>
  <si>
    <t>100-150</t>
  </si>
  <si>
    <t>80-125</t>
  </si>
  <si>
    <t>Суп</t>
  </si>
  <si>
    <t>250-300</t>
  </si>
  <si>
    <t>225-275</t>
  </si>
  <si>
    <t>Мясо, котлета</t>
  </si>
  <si>
    <t>80-120</t>
  </si>
  <si>
    <t>100-120</t>
  </si>
  <si>
    <t>Гарнир</t>
  </si>
  <si>
    <t>180-230</t>
  </si>
  <si>
    <t>175-205</t>
  </si>
  <si>
    <t>Фрукты</t>
  </si>
  <si>
    <t xml:space="preserve"> В соответствии с СанПиН 2.4.5.2409-08 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образования", Приложение 3 "Рекомендуемая масса порций блюд (в граммах) для обучающихся различного возраста"</t>
  </si>
  <si>
    <t xml:space="preserve"> Норма питания в г*, мл, брутто на 1 обучающегося в возрасте с 7 до 10 лет</t>
  </si>
  <si>
    <t xml:space="preserve"> Норма питания в г*, мл, брутто на 1 обучающегося в возрасте с 11 лет и старше</t>
  </si>
  <si>
    <t>Распределение энергетической ценности  (калорийности) на отдельные приемы пищи (усредненное для двух возрастов)</t>
  </si>
  <si>
    <t xml:space="preserve">с 11лет и старше </t>
  </si>
  <si>
    <t xml:space="preserve"> Среднесуточная (усредненная)  норма продуктов в г, мл, брутто на 1обучающегося</t>
  </si>
  <si>
    <t>Меню содержит обязательные вложения - титульный лист, аннотацию, накопительную ведомость, таблицу распределения энергетической ценности (калорийности) на отдельные приемы пищи, рекомендуемая масса порций блюд</t>
  </si>
  <si>
    <t>конфеты (конфеты шоколадные в ассортименте)</t>
  </si>
  <si>
    <t>или грудка куриная</t>
  </si>
  <si>
    <t xml:space="preserve"> минтай потрошенный обезглавленный (филе с кожей без костей)</t>
  </si>
  <si>
    <t>или горбуша или кета неразделанная  (филе с кожей без костей)</t>
  </si>
  <si>
    <t xml:space="preserve">  фарш говяжий промышленного производства </t>
  </si>
  <si>
    <t>Овощи тушеные в соусе (р.18/3-2011, Екатеринбург)</t>
  </si>
  <si>
    <t xml:space="preserve"> горбуша или кета потрошенная с головой (филе без кожи и костей)</t>
  </si>
  <si>
    <t>или горбуша или кета неразделанная  (филе без кожи и костей)</t>
  </si>
  <si>
    <t>или минтай потрошенный обезглавленный (филе с  кожей без костей)</t>
  </si>
  <si>
    <t>или треска потрошеная обезглавленная (филе с кожей без костей)</t>
  </si>
  <si>
    <t>сухари пшеничные</t>
  </si>
  <si>
    <t>Биточки из говядины  №451-2004</t>
  </si>
  <si>
    <t>масса тушеного филе (мякоть)</t>
  </si>
  <si>
    <t>%</t>
  </si>
  <si>
    <t xml:space="preserve">Суточная потребность 
СанПиН 2.4.5.2409-08                </t>
  </si>
  <si>
    <t xml:space="preserve">Хлеб пшеничный </t>
  </si>
  <si>
    <t>Икра баклажанная промышленного производства для детского питания  №101-2004</t>
  </si>
  <si>
    <t>100/5</t>
  </si>
  <si>
    <t xml:space="preserve"> огурцы свежие парниковые</t>
  </si>
  <si>
    <t>Потребность в пищевых веществах для детей с  7 до 11 лет по нормативу (100 % от суточных норм)*</t>
  </si>
  <si>
    <t>Потребность в пищевых веществах для детей с  12-18 лет по нормативу (100 % от суточных норм)*</t>
  </si>
  <si>
    <t>Суточная потребность в пищевых веществах и энергии для обучающихся в общеобразовательных учреждениях с учетом двух возрастов (с 7 до 11 лет и с 12-18 лет)</t>
  </si>
  <si>
    <t>Запеканка из творога с молоком сгущенным №313-2013, Пермь</t>
  </si>
  <si>
    <t>вода питьевая или молоко питьевое для каши</t>
  </si>
  <si>
    <t>или мука пшеничная</t>
  </si>
  <si>
    <t>ванилин</t>
  </si>
  <si>
    <t>Суфле творожное с молоком сгущенным №365-2004</t>
  </si>
  <si>
    <t>масса готового суфле</t>
  </si>
  <si>
    <t>ИТОГО в среднем за 14 дней</t>
  </si>
  <si>
    <t>В качестве закуски:</t>
  </si>
  <si>
    <t>25%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</si>
  <si>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Потребность в пищевых веществах для детей с 7 до 11 лет по нормативу (25% от суточных норм) +5%*</t>
  </si>
  <si>
    <t>Потребность в пищевых веществах для детей с 12-18 лет по нормативу (25% от суточных норм) - 5%*</t>
  </si>
  <si>
    <t>Потребность в пищевых веществах для детей с 7 до 11 лет по нормативу (20% от суточных норм) +5%*</t>
  </si>
  <si>
    <t>Потребность в пищевых веществах для детей с 12-18 лет по нормативу (20% от суточных норм) - 5%*</t>
  </si>
  <si>
    <t>20%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</si>
  <si>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20/20</t>
  </si>
  <si>
    <t>20/10</t>
  </si>
  <si>
    <t>колбаса вареная, или полукопченая, или ветчина для детского питания</t>
  </si>
  <si>
    <t>Бутерброд горячий с мясопродуктами и сыром №11-2004</t>
  </si>
  <si>
    <t xml:space="preserve"> 20-25% от суточного рациона</t>
  </si>
  <si>
    <t xml:space="preserve">Усредненная суточная потребность в пищевых веществах 
для детей с 7 до 11 лет / с 12-18 лет </t>
  </si>
  <si>
    <t>506/633</t>
  </si>
  <si>
    <t>200/15</t>
  </si>
  <si>
    <t>НАКОПИТЕЛЬНАЯ ВЕДОМОСТЬ к меню № 1969 от "20" января 2020 г (усредненное для двух возрастов)</t>
  </si>
  <si>
    <t>Усредненная норма в день, г учитывая разовый прием пищи - завтрак</t>
  </si>
  <si>
    <r>
      <t xml:space="preserve">Молоко </t>
    </r>
    <r>
      <rPr>
        <sz val="7"/>
        <rFont val="Arial"/>
        <family val="2"/>
      </rPr>
      <t>(массовая доля жира 2,5%, 3,2%)</t>
    </r>
  </si>
  <si>
    <r>
      <t>Творог</t>
    </r>
    <r>
      <rPr>
        <sz val="7"/>
        <rFont val="Arial"/>
        <family val="2"/>
      </rPr>
      <t xml:space="preserve"> (массовая доля жира не более 9%)</t>
    </r>
  </si>
  <si>
    <t>ПРИМЕРНОЕ 14 - ти ДНЕВНОЕ МЕНЮ № 1969  "20" января 2020 г 
для питания обучающихся двух возрастных групп с 7 до 11 лет/с 12-18 лет
  (осенне-зимний сезон)
 горячий завтрак 20%</t>
  </si>
  <si>
    <t>или</t>
  </si>
  <si>
    <t>крупа гречневая</t>
  </si>
  <si>
    <t>Каша пшеничная жидкая с маслом №311-2004</t>
  </si>
  <si>
    <t>крупа пшеничная</t>
  </si>
  <si>
    <t>Каша гречневая жидкая с маслом №2/4-2011, Екатеринбург</t>
  </si>
  <si>
    <t>Каша кукурузная жидкая с маслом №311-2004</t>
  </si>
  <si>
    <t>крупа кукурузная</t>
  </si>
  <si>
    <t>Каша ячневая жидкая с маслом №311-2004</t>
  </si>
  <si>
    <t>крупа ячневая</t>
  </si>
  <si>
    <t>Гарнир рассыпчатый "Дружба" (Технико-Технологическая  карта)</t>
  </si>
  <si>
    <t>бульон мясной</t>
  </si>
  <si>
    <t>Гуляш из отварной говядины №152-2004, Пермь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</si>
</sst>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0.000000"/>
  </numFmts>
  <fonts count="59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Black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 Cyr"/>
      <family val="0"/>
    </font>
    <font>
      <b/>
      <sz val="11"/>
      <name val="Arial Black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8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4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0" fillId="26" borderId="0" xfId="0" applyFill="1" applyAlignment="1">
      <alignment/>
    </xf>
    <xf numFmtId="0" fontId="0" fillId="25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Fill="1" applyBorder="1" applyAlignment="1">
      <alignment horizontal="center" vertical="center"/>
      <protection/>
    </xf>
    <xf numFmtId="1" fontId="0" fillId="27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3" fillId="0" borderId="10" xfId="56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 wrapText="1"/>
    </xf>
    <xf numFmtId="0" fontId="13" fillId="0" borderId="10" xfId="56" applyFont="1" applyBorder="1" applyAlignment="1">
      <alignment horizontal="right" vertical="center"/>
      <protection/>
    </xf>
    <xf numFmtId="0" fontId="1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192" fontId="0" fillId="0" borderId="10" xfId="0" applyNumberFormat="1" applyFont="1" applyFill="1" applyBorder="1" applyAlignment="1">
      <alignment horizontal="center" vertical="center"/>
    </xf>
    <xf numFmtId="1" fontId="13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0" fontId="20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horizontal="right" vertical="center"/>
      <protection/>
    </xf>
    <xf numFmtId="0" fontId="2" fillId="26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6" borderId="10" xfId="0" applyFont="1" applyFill="1" applyBorder="1" applyAlignment="1">
      <alignment vertical="center"/>
    </xf>
    <xf numFmtId="2" fontId="0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92" fontId="21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192" fontId="10" fillId="26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0" fillId="26" borderId="10" xfId="55" applyFont="1" applyFill="1" applyBorder="1" applyAlignment="1">
      <alignment horizontal="center" vertical="center"/>
      <protection/>
    </xf>
    <xf numFmtId="1" fontId="13" fillId="0" borderId="10" xfId="56" applyNumberFormat="1" applyFont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192" fontId="3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" fontId="12" fillId="26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192" fontId="1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/>
    </xf>
    <xf numFmtId="0" fontId="0" fillId="26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 horizontal="left" wrapText="1"/>
    </xf>
    <xf numFmtId="2" fontId="19" fillId="0" borderId="0" xfId="55" applyNumberFormat="1" applyFont="1" applyFill="1" applyBorder="1" applyAlignment="1">
      <alignment horizontal="center"/>
      <protection/>
    </xf>
    <xf numFmtId="0" fontId="18" fillId="0" borderId="0" xfId="55" applyFont="1" applyFill="1" applyBorder="1" applyAlignment="1">
      <alignment horizontal="left"/>
      <protection/>
    </xf>
    <xf numFmtId="2" fontId="18" fillId="0" borderId="0" xfId="55" applyNumberFormat="1" applyFont="1" applyFill="1" applyBorder="1" applyAlignment="1">
      <alignment horizontal="center"/>
      <protection/>
    </xf>
    <xf numFmtId="0" fontId="18" fillId="0" borderId="0" xfId="55" applyFont="1" applyFill="1" applyBorder="1">
      <alignment/>
      <protection/>
    </xf>
    <xf numFmtId="192" fontId="0" fillId="0" borderId="10" xfId="0" applyNumberFormat="1" applyFont="1" applyFill="1" applyBorder="1" applyAlignment="1">
      <alignment horizontal="center" vertical="center" wrapText="1"/>
    </xf>
    <xf numFmtId="0" fontId="2" fillId="26" borderId="0" xfId="0" applyFont="1" applyFill="1" applyAlignment="1">
      <alignment/>
    </xf>
    <xf numFmtId="192" fontId="2" fillId="26" borderId="10" xfId="55" applyNumberFormat="1" applyFont="1" applyFill="1" applyBorder="1" applyAlignment="1">
      <alignment horizontal="center" vertical="center"/>
      <protection/>
    </xf>
    <xf numFmtId="192" fontId="14" fillId="26" borderId="10" xfId="0" applyNumberFormat="1" applyFont="1" applyFill="1" applyBorder="1" applyAlignment="1">
      <alignment vertical="center"/>
    </xf>
    <xf numFmtId="192" fontId="18" fillId="26" borderId="10" xfId="0" applyNumberFormat="1" applyFont="1" applyFill="1" applyBorder="1" applyAlignment="1">
      <alignment horizontal="center" vertical="center"/>
    </xf>
    <xf numFmtId="192" fontId="20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92" fontId="0" fillId="26" borderId="10" xfId="55" applyNumberFormat="1" applyFont="1" applyFill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0" fillId="26" borderId="10" xfId="55" applyNumberFormat="1" applyFont="1" applyFill="1" applyBorder="1" applyAlignment="1">
      <alignment horizontal="center" vertical="center"/>
      <protection/>
    </xf>
    <xf numFmtId="0" fontId="0" fillId="26" borderId="0" xfId="0" applyFont="1" applyFill="1" applyAlignment="1">
      <alignment/>
    </xf>
    <xf numFmtId="0" fontId="0" fillId="27" borderId="10" xfId="0" applyFont="1" applyFill="1" applyBorder="1" applyAlignment="1">
      <alignment horizontal="right" vertical="center" wrapText="1"/>
    </xf>
    <xf numFmtId="192" fontId="18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vertical="center"/>
    </xf>
    <xf numFmtId="192" fontId="2" fillId="26" borderId="10" xfId="0" applyNumberFormat="1" applyFont="1" applyFill="1" applyBorder="1" applyAlignment="1">
      <alignment vertical="center"/>
    </xf>
    <xf numFmtId="192" fontId="19" fillId="26" borderId="10" xfId="0" applyNumberFormat="1" applyFont="1" applyFill="1" applyBorder="1" applyAlignment="1">
      <alignment horizontal="center" vertical="center"/>
    </xf>
    <xf numFmtId="192" fontId="0" fillId="26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" fontId="9" fillId="26" borderId="10" xfId="0" applyNumberFormat="1" applyFont="1" applyFill="1" applyBorder="1" applyAlignment="1">
      <alignment horizontal="center" vertical="center"/>
    </xf>
    <xf numFmtId="1" fontId="18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92" fontId="0" fillId="26" borderId="0" xfId="0" applyNumberFormat="1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26" borderId="0" xfId="0" applyFont="1" applyFill="1" applyAlignment="1">
      <alignment/>
    </xf>
    <xf numFmtId="1" fontId="3" fillId="26" borderId="10" xfId="0" applyNumberFormat="1" applyFont="1" applyFill="1" applyBorder="1" applyAlignment="1">
      <alignment horizontal="center" vertical="center"/>
    </xf>
    <xf numFmtId="192" fontId="20" fillId="0" borderId="10" xfId="0" applyNumberFormat="1" applyFont="1" applyFill="1" applyBorder="1" applyAlignment="1">
      <alignment horizontal="center" vertical="center"/>
    </xf>
    <xf numFmtId="1" fontId="22" fillId="26" borderId="1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2" fontId="0" fillId="0" borderId="10" xfId="55" applyNumberFormat="1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 horizontal="right" vertical="center"/>
    </xf>
    <xf numFmtId="0" fontId="0" fillId="26" borderId="0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0" xfId="0" applyFont="1" applyFill="1" applyAlignment="1">
      <alignment horizontal="center"/>
    </xf>
    <xf numFmtId="0" fontId="22" fillId="26" borderId="14" xfId="0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0" fillId="26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0" fillId="26" borderId="0" xfId="0" applyFill="1" applyAlignment="1">
      <alignment vertical="center"/>
    </xf>
    <xf numFmtId="0" fontId="2" fillId="26" borderId="15" xfId="0" applyFont="1" applyFill="1" applyBorder="1" applyAlignment="1">
      <alignment horizontal="center" vertical="center"/>
    </xf>
    <xf numFmtId="1" fontId="0" fillId="26" borderId="0" xfId="0" applyNumberFormat="1" applyFont="1" applyFill="1" applyBorder="1" applyAlignment="1">
      <alignment/>
    </xf>
    <xf numFmtId="0" fontId="21" fillId="26" borderId="16" xfId="0" applyFont="1" applyFill="1" applyBorder="1" applyAlignment="1">
      <alignment horizontal="center" vertical="center" wrapText="1"/>
    </xf>
    <xf numFmtId="1" fontId="21" fillId="26" borderId="17" xfId="0" applyNumberFormat="1" applyFont="1" applyFill="1" applyBorder="1" applyAlignment="1">
      <alignment horizontal="center" vertical="center"/>
    </xf>
    <xf numFmtId="49" fontId="0" fillId="26" borderId="0" xfId="0" applyNumberFormat="1" applyFont="1" applyFill="1" applyAlignment="1">
      <alignment/>
    </xf>
    <xf numFmtId="0" fontId="14" fillId="26" borderId="10" xfId="0" applyFont="1" applyFill="1" applyBorder="1" applyAlignment="1">
      <alignment horizontal="center" vertical="center"/>
    </xf>
    <xf numFmtId="1" fontId="17" fillId="26" borderId="10" xfId="0" applyNumberFormat="1" applyFont="1" applyFill="1" applyBorder="1" applyAlignment="1">
      <alignment horizontal="center" vertical="center" wrapText="1"/>
    </xf>
    <xf numFmtId="19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92" fontId="3" fillId="0" borderId="0" xfId="0" applyNumberFormat="1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 wrapText="1"/>
    </xf>
    <xf numFmtId="1" fontId="2" fillId="26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17" fillId="26" borderId="10" xfId="0" applyFont="1" applyFill="1" applyBorder="1" applyAlignment="1">
      <alignment horizontal="center" vertical="center" wrapText="1"/>
    </xf>
    <xf numFmtId="0" fontId="17" fillId="27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1" fontId="14" fillId="26" borderId="10" xfId="0" applyNumberFormat="1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49" fontId="21" fillId="26" borderId="10" xfId="0" applyNumberFormat="1" applyFont="1" applyFill="1" applyBorder="1" applyAlignment="1">
      <alignment horizontal="center" vertical="center"/>
    </xf>
    <xf numFmtId="192" fontId="25" fillId="0" borderId="10" xfId="0" applyNumberFormat="1" applyFont="1" applyBorder="1" applyAlignment="1">
      <alignment horizontal="center" vertical="center" wrapText="1"/>
    </xf>
    <xf numFmtId="192" fontId="25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/>
    </xf>
    <xf numFmtId="0" fontId="14" fillId="2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vertical="center" wrapText="1"/>
    </xf>
    <xf numFmtId="1" fontId="15" fillId="26" borderId="10" xfId="0" applyNumberFormat="1" applyFont="1" applyFill="1" applyBorder="1" applyAlignment="1">
      <alignment horizontal="center" vertical="center"/>
    </xf>
    <xf numFmtId="0" fontId="2" fillId="26" borderId="10" xfId="55" applyFont="1" applyFill="1" applyBorder="1" applyAlignment="1">
      <alignment horizontal="center" vertical="center"/>
      <protection/>
    </xf>
    <xf numFmtId="0" fontId="0" fillId="26" borderId="10" xfId="55" applyFont="1" applyFill="1" applyBorder="1" applyAlignment="1">
      <alignment horizontal="right" vertical="center"/>
      <protection/>
    </xf>
    <xf numFmtId="0" fontId="0" fillId="0" borderId="10" xfId="55" applyFont="1" applyBorder="1" applyAlignment="1">
      <alignment horizontal="right" vertical="center"/>
      <protection/>
    </xf>
    <xf numFmtId="192" fontId="0" fillId="0" borderId="10" xfId="55" applyNumberFormat="1" applyFont="1" applyBorder="1" applyAlignment="1">
      <alignment horizontal="center" vertical="center"/>
      <protection/>
    </xf>
    <xf numFmtId="193" fontId="0" fillId="0" borderId="10" xfId="55" applyNumberFormat="1" applyFont="1" applyBorder="1" applyAlignment="1">
      <alignment horizontal="center" vertical="center"/>
      <protection/>
    </xf>
    <xf numFmtId="1" fontId="22" fillId="26" borderId="11" xfId="0" applyNumberFormat="1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1" fontId="23" fillId="28" borderId="10" xfId="0" applyNumberFormat="1" applyFont="1" applyFill="1" applyBorder="1" applyAlignment="1">
      <alignment horizontal="center" vertical="center" wrapText="1"/>
    </xf>
    <xf numFmtId="192" fontId="23" fillId="28" borderId="10" xfId="0" applyNumberFormat="1" applyFont="1" applyFill="1" applyBorder="1" applyAlignment="1">
      <alignment horizontal="center" vertical="center" wrapText="1"/>
    </xf>
    <xf numFmtId="1" fontId="12" fillId="29" borderId="10" xfId="0" applyNumberFormat="1" applyFont="1" applyFill="1" applyBorder="1" applyAlignment="1">
      <alignment horizontal="center" vertical="center"/>
    </xf>
    <xf numFmtId="192" fontId="12" fillId="29" borderId="10" xfId="0" applyNumberFormat="1" applyFont="1" applyFill="1" applyBorder="1" applyAlignment="1">
      <alignment horizontal="center" vertical="center"/>
    </xf>
    <xf numFmtId="2" fontId="12" fillId="29" borderId="10" xfId="0" applyNumberFormat="1" applyFont="1" applyFill="1" applyBorder="1" applyAlignment="1">
      <alignment horizontal="center" vertical="center"/>
    </xf>
    <xf numFmtId="1" fontId="27" fillId="26" borderId="10" xfId="0" applyNumberFormat="1" applyFont="1" applyFill="1" applyBorder="1" applyAlignment="1">
      <alignment horizontal="center" vertical="center" wrapText="1"/>
    </xf>
    <xf numFmtId="192" fontId="27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17" fillId="26" borderId="10" xfId="0" applyFont="1" applyFill="1" applyBorder="1" applyAlignment="1">
      <alignment horizontal="center" vertical="center" wrapText="1"/>
    </xf>
    <xf numFmtId="1" fontId="14" fillId="26" borderId="10" xfId="0" applyNumberFormat="1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192" fontId="14" fillId="26" borderId="10" xfId="0" applyNumberFormat="1" applyFont="1" applyFill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/>
    </xf>
    <xf numFmtId="192" fontId="14" fillId="26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 horizontal="center" vertical="center"/>
    </xf>
    <xf numFmtId="0" fontId="0" fillId="30" borderId="0" xfId="0" applyFont="1" applyFill="1" applyAlignment="1">
      <alignment/>
    </xf>
    <xf numFmtId="0" fontId="2" fillId="26" borderId="10" xfId="0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vertical="center"/>
    </xf>
    <xf numFmtId="0" fontId="28" fillId="26" borderId="10" xfId="0" applyFont="1" applyFill="1" applyBorder="1" applyAlignment="1">
      <alignment vertical="center" wrapText="1"/>
    </xf>
    <xf numFmtId="1" fontId="28" fillId="26" borderId="10" xfId="0" applyNumberFormat="1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/>
    </xf>
    <xf numFmtId="1" fontId="29" fillId="26" borderId="10" xfId="0" applyNumberFormat="1" applyFont="1" applyFill="1" applyBorder="1" applyAlignment="1">
      <alignment horizontal="center" vertical="center"/>
    </xf>
    <xf numFmtId="192" fontId="28" fillId="26" borderId="10" xfId="0" applyNumberFormat="1" applyFont="1" applyFill="1" applyBorder="1" applyAlignment="1">
      <alignment horizontal="center" vertical="center"/>
    </xf>
    <xf numFmtId="192" fontId="29" fillId="26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30" fillId="28" borderId="10" xfId="0" applyNumberFormat="1" applyFont="1" applyFill="1" applyBorder="1" applyAlignment="1">
      <alignment horizontal="center" vertical="center" wrapText="1"/>
    </xf>
    <xf numFmtId="2" fontId="27" fillId="28" borderId="10" xfId="0" applyNumberFormat="1" applyFont="1" applyFill="1" applyBorder="1" applyAlignment="1">
      <alignment horizontal="center" vertical="center" wrapText="1"/>
    </xf>
    <xf numFmtId="192" fontId="30" fillId="28" borderId="10" xfId="0" applyNumberFormat="1" applyFont="1" applyFill="1" applyBorder="1" applyAlignment="1">
      <alignment horizontal="center" vertical="center" wrapText="1"/>
    </xf>
    <xf numFmtId="2" fontId="10" fillId="29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0" fillId="27" borderId="10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49" fontId="21" fillId="26" borderId="13" xfId="0" applyNumberFormat="1" applyFont="1" applyFill="1" applyBorder="1" applyAlignment="1">
      <alignment horizontal="center" vertical="center"/>
    </xf>
    <xf numFmtId="1" fontId="22" fillId="26" borderId="23" xfId="0" applyNumberFormat="1" applyFont="1" applyFill="1" applyBorder="1" applyAlignment="1">
      <alignment horizontal="center" vertical="center"/>
    </xf>
    <xf numFmtId="1" fontId="22" fillId="26" borderId="24" xfId="0" applyNumberFormat="1" applyFont="1" applyFill="1" applyBorder="1" applyAlignment="1">
      <alignment horizontal="center" vertical="center"/>
    </xf>
    <xf numFmtId="1" fontId="21" fillId="26" borderId="19" xfId="0" applyNumberFormat="1" applyFont="1" applyFill="1" applyBorder="1" applyAlignment="1">
      <alignment horizontal="center" vertical="center"/>
    </xf>
    <xf numFmtId="0" fontId="0" fillId="0" borderId="10" xfId="55" applyFont="1" applyBorder="1" applyAlignment="1">
      <alignment horizontal="right" vertical="center" wrapText="1"/>
      <protection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29" borderId="10" xfId="0" applyFont="1" applyFill="1" applyBorder="1" applyAlignment="1">
      <alignment horizontal="left" vertical="center" wrapText="1"/>
    </xf>
    <xf numFmtId="0" fontId="3" fillId="28" borderId="10" xfId="0" applyFont="1" applyFill="1" applyBorder="1" applyAlignment="1">
      <alignment vertical="center" wrapText="1"/>
    </xf>
    <xf numFmtId="0" fontId="12" fillId="26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vertical="center" wrapText="1"/>
    </xf>
    <xf numFmtId="192" fontId="15" fillId="0" borderId="10" xfId="0" applyNumberFormat="1" applyFont="1" applyBorder="1" applyAlignment="1">
      <alignment horizontal="center" vertical="center" wrapText="1"/>
    </xf>
    <xf numFmtId="192" fontId="15" fillId="0" borderId="10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6" fillId="26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55" applyFont="1" applyFill="1" applyBorder="1" applyAlignment="1">
      <alignment horizontal="left" vertical="center"/>
      <protection/>
    </xf>
    <xf numFmtId="0" fontId="2" fillId="26" borderId="10" xfId="55" applyFont="1" applyFill="1" applyBorder="1" applyAlignment="1">
      <alignment horizontal="left" vertical="center" wrapText="1"/>
      <protection/>
    </xf>
    <xf numFmtId="0" fontId="11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2" fillId="26" borderId="25" xfId="0" applyFont="1" applyFill="1" applyBorder="1" applyAlignment="1">
      <alignment horizontal="left" vertical="center" wrapText="1"/>
    </xf>
    <xf numFmtId="0" fontId="2" fillId="26" borderId="26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0" borderId="25" xfId="55" applyFont="1" applyFill="1" applyBorder="1" applyAlignment="1">
      <alignment horizontal="left" vertical="center"/>
      <protection/>
    </xf>
    <xf numFmtId="0" fontId="2" fillId="0" borderId="26" xfId="55" applyFont="1" applyFill="1" applyBorder="1" applyAlignment="1">
      <alignment horizontal="left" vertical="center"/>
      <protection/>
    </xf>
    <xf numFmtId="0" fontId="2" fillId="0" borderId="13" xfId="55" applyFont="1" applyFill="1" applyBorder="1" applyAlignment="1">
      <alignment horizontal="left" vertical="center"/>
      <protection/>
    </xf>
    <xf numFmtId="0" fontId="2" fillId="26" borderId="26" xfId="0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92" fontId="17" fillId="26" borderId="10" xfId="0" applyNumberFormat="1" applyFont="1" applyFill="1" applyBorder="1" applyAlignment="1">
      <alignment horizontal="center" vertical="center" wrapText="1"/>
    </xf>
    <xf numFmtId="0" fontId="9" fillId="26" borderId="25" xfId="0" applyFont="1" applyFill="1" applyBorder="1" applyAlignment="1">
      <alignment horizontal="center" vertical="center" wrapText="1"/>
    </xf>
    <xf numFmtId="0" fontId="9" fillId="26" borderId="26" xfId="0" applyFont="1" applyFill="1" applyBorder="1" applyAlignment="1">
      <alignment horizontal="center" vertical="center" wrapText="1"/>
    </xf>
    <xf numFmtId="0" fontId="18" fillId="26" borderId="28" xfId="0" applyFont="1" applyFill="1" applyBorder="1" applyAlignment="1">
      <alignment horizontal="left" vertical="center" wrapText="1"/>
    </xf>
    <xf numFmtId="0" fontId="18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center" vertical="center" wrapText="1"/>
    </xf>
    <xf numFmtId="49" fontId="18" fillId="26" borderId="29" xfId="0" applyNumberFormat="1" applyFont="1" applyFill="1" applyBorder="1" applyAlignment="1">
      <alignment horizontal="center" vertical="center" wrapText="1"/>
    </xf>
    <xf numFmtId="49" fontId="18" fillId="26" borderId="18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7" fillId="26" borderId="12" xfId="0" applyFont="1" applyFill="1" applyBorder="1" applyAlignment="1">
      <alignment horizontal="center" vertical="center" wrapText="1"/>
    </xf>
    <xf numFmtId="0" fontId="17" fillId="26" borderId="11" xfId="0" applyFont="1" applyFill="1" applyBorder="1" applyAlignment="1">
      <alignment horizontal="center" vertical="center" wrapText="1"/>
    </xf>
    <xf numFmtId="0" fontId="14" fillId="26" borderId="25" xfId="0" applyFont="1" applyFill="1" applyBorder="1" applyAlignment="1">
      <alignment horizontal="center" vertical="center"/>
    </xf>
    <xf numFmtId="0" fontId="14" fillId="26" borderId="26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83"/>
  <sheetViews>
    <sheetView tabSelected="1" view="pageBreakPreview" zoomScaleNormal="80" zoomScaleSheetLayoutView="100" zoomScalePageLayoutView="0" workbookViewId="0" topLeftCell="A275">
      <selection activeCell="K281" sqref="K281"/>
    </sheetView>
  </sheetViews>
  <sheetFormatPr defaultColWidth="9.140625" defaultRowHeight="27" customHeight="1" outlineLevelCol="1"/>
  <cols>
    <col min="1" max="1" width="40.28125" style="155" customWidth="1"/>
    <col min="2" max="3" width="8.28125" style="156" customWidth="1"/>
    <col min="4" max="4" width="8.421875" style="156" customWidth="1" outlineLevel="1"/>
    <col min="5" max="5" width="7.7109375" style="139" customWidth="1" outlineLevel="1"/>
    <col min="6" max="7" width="7.28125" style="139" customWidth="1" outlineLevel="1"/>
    <col min="8" max="8" width="8.00390625" style="157" customWidth="1" outlineLevel="1"/>
    <col min="9" max="9" width="5.8515625" style="139" customWidth="1" outlineLevel="1"/>
    <col min="10" max="10" width="5.7109375" style="139" customWidth="1" outlineLevel="1"/>
    <col min="11" max="12" width="6.00390625" style="139" customWidth="1" outlineLevel="1"/>
    <col min="13" max="13" width="7.140625" style="139" customWidth="1" outlineLevel="1"/>
    <col min="14" max="14" width="7.421875" style="139" customWidth="1" outlineLevel="1"/>
    <col min="15" max="15" width="7.140625" style="139" customWidth="1" outlineLevel="1"/>
    <col min="16" max="16" width="6.00390625" style="139" customWidth="1" outlineLevel="1"/>
    <col min="17" max="17" width="3.28125" style="11" customWidth="1"/>
    <col min="18" max="18" width="9.140625" style="11" hidden="1" customWidth="1" outlineLevel="1"/>
    <col min="19" max="19" width="7.421875" style="152" hidden="1" customWidth="1" outlineLevel="1"/>
    <col min="20" max="20" width="9.140625" style="11" hidden="1" customWidth="1" outlineLevel="1"/>
    <col min="21" max="21" width="8.8515625" style="11" customWidth="1" collapsed="1"/>
    <col min="22" max="16384" width="9.140625" style="11" customWidth="1"/>
  </cols>
  <sheetData>
    <row r="1" spans="1:19" s="72" customFormat="1" ht="94.5" customHeight="1">
      <c r="A1" s="316" t="s">
        <v>296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S1" s="164"/>
    </row>
    <row r="2" spans="1:19" s="72" customFormat="1" ht="63.75" customHeight="1">
      <c r="A2" s="318" t="s">
        <v>247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S2" s="164"/>
    </row>
    <row r="3" spans="1:19" ht="30" customHeight="1">
      <c r="A3" s="308" t="s">
        <v>96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R3" s="1" t="s">
        <v>60</v>
      </c>
      <c r="S3" s="172"/>
    </row>
    <row r="4" spans="1:19" ht="30" customHeight="1">
      <c r="A4" s="307" t="s">
        <v>160</v>
      </c>
      <c r="B4" s="306" t="s">
        <v>4</v>
      </c>
      <c r="C4" s="306" t="s">
        <v>5</v>
      </c>
      <c r="D4" s="306" t="s">
        <v>208</v>
      </c>
      <c r="E4" s="307" t="s">
        <v>161</v>
      </c>
      <c r="F4" s="307"/>
      <c r="G4" s="307"/>
      <c r="H4" s="307"/>
      <c r="I4" s="299" t="s">
        <v>72</v>
      </c>
      <c r="J4" s="299"/>
      <c r="K4" s="299"/>
      <c r="L4" s="299"/>
      <c r="M4" s="314" t="s">
        <v>73</v>
      </c>
      <c r="N4" s="315"/>
      <c r="O4" s="315"/>
      <c r="P4" s="315"/>
      <c r="R4" s="5" t="s">
        <v>28</v>
      </c>
      <c r="S4" s="152">
        <f>D11</f>
        <v>30</v>
      </c>
    </row>
    <row r="5" spans="1:19" ht="30" customHeight="1">
      <c r="A5" s="307"/>
      <c r="B5" s="306"/>
      <c r="C5" s="306"/>
      <c r="D5" s="306"/>
      <c r="E5" s="300" t="s">
        <v>0</v>
      </c>
      <c r="F5" s="300" t="s">
        <v>1</v>
      </c>
      <c r="G5" s="300" t="s">
        <v>6</v>
      </c>
      <c r="H5" s="319" t="s">
        <v>2</v>
      </c>
      <c r="I5" s="299"/>
      <c r="J5" s="299"/>
      <c r="K5" s="299"/>
      <c r="L5" s="299"/>
      <c r="M5" s="315"/>
      <c r="N5" s="315"/>
      <c r="O5" s="315"/>
      <c r="P5" s="315"/>
      <c r="R5" s="6" t="s">
        <v>29</v>
      </c>
      <c r="S5" s="173">
        <f>D12</f>
        <v>20</v>
      </c>
    </row>
    <row r="6" spans="1:19" s="2" customFormat="1" ht="30" customHeight="1">
      <c r="A6" s="307"/>
      <c r="B6" s="306"/>
      <c r="C6" s="306"/>
      <c r="D6" s="306"/>
      <c r="E6" s="300"/>
      <c r="F6" s="300"/>
      <c r="G6" s="300"/>
      <c r="H6" s="319"/>
      <c r="I6" s="224" t="s">
        <v>20</v>
      </c>
      <c r="J6" s="225" t="s">
        <v>21</v>
      </c>
      <c r="K6" s="225" t="s">
        <v>130</v>
      </c>
      <c r="L6" s="225" t="s">
        <v>22</v>
      </c>
      <c r="M6" s="225" t="s">
        <v>23</v>
      </c>
      <c r="N6" s="225" t="s">
        <v>24</v>
      </c>
      <c r="O6" s="225" t="s">
        <v>25</v>
      </c>
      <c r="P6" s="225" t="s">
        <v>26</v>
      </c>
      <c r="R6" s="7" t="s">
        <v>30</v>
      </c>
      <c r="S6" s="162"/>
    </row>
    <row r="7" spans="1:19" s="1" customFormat="1" ht="30" customHeight="1">
      <c r="A7" s="313" t="s">
        <v>81</v>
      </c>
      <c r="B7" s="313"/>
      <c r="C7" s="313"/>
      <c r="D7" s="313"/>
      <c r="E7" s="111">
        <f aca="true" t="shared" si="0" ref="E7:P7">E9+E10+E11+E14+E49+E12</f>
        <v>16.6</v>
      </c>
      <c r="F7" s="111">
        <f t="shared" si="0"/>
        <v>26.480000000000004</v>
      </c>
      <c r="G7" s="111">
        <f t="shared" si="0"/>
        <v>60.58</v>
      </c>
      <c r="H7" s="107">
        <f t="shared" si="0"/>
        <v>547.0400000000001</v>
      </c>
      <c r="I7" s="111">
        <f t="shared" si="0"/>
        <v>1.1572222222222222</v>
      </c>
      <c r="J7" s="111">
        <f t="shared" si="0"/>
        <v>0.26666666666666666</v>
      </c>
      <c r="K7" s="111">
        <f t="shared" si="0"/>
        <v>0.6594444444444444</v>
      </c>
      <c r="L7" s="111">
        <f t="shared" si="0"/>
        <v>0.6261111111111112</v>
      </c>
      <c r="M7" s="111">
        <f t="shared" si="0"/>
        <v>404.3666666666667</v>
      </c>
      <c r="N7" s="111">
        <f t="shared" si="0"/>
        <v>414.2555555555556</v>
      </c>
      <c r="O7" s="111">
        <f t="shared" si="0"/>
        <v>80.76666666666667</v>
      </c>
      <c r="P7" s="111">
        <f t="shared" si="0"/>
        <v>2.841111111111111</v>
      </c>
      <c r="R7" s="8" t="s">
        <v>56</v>
      </c>
      <c r="S7" s="162">
        <f>C15</f>
        <v>35</v>
      </c>
    </row>
    <row r="8" spans="1:19" ht="30" customHeight="1">
      <c r="A8" s="320" t="s">
        <v>122</v>
      </c>
      <c r="B8" s="320"/>
      <c r="C8" s="320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R8" s="108" t="s">
        <v>186</v>
      </c>
      <c r="S8" s="162"/>
    </row>
    <row r="9" spans="1:19" s="1" customFormat="1" ht="30" customHeight="1">
      <c r="A9" s="187" t="s">
        <v>123</v>
      </c>
      <c r="B9" s="33">
        <v>15</v>
      </c>
      <c r="C9" s="33">
        <v>15</v>
      </c>
      <c r="D9" s="19">
        <v>15</v>
      </c>
      <c r="E9" s="42">
        <v>0.4</v>
      </c>
      <c r="F9" s="42">
        <v>11.9</v>
      </c>
      <c r="G9" s="42">
        <v>0.15</v>
      </c>
      <c r="H9" s="41">
        <f>G9*4+F9*9+E9*4</f>
        <v>109.3</v>
      </c>
      <c r="I9" s="42">
        <v>0</v>
      </c>
      <c r="J9" s="42">
        <v>0</v>
      </c>
      <c r="K9" s="42">
        <v>0.6</v>
      </c>
      <c r="L9" s="42">
        <v>0.015</v>
      </c>
      <c r="M9" s="42">
        <v>3.6</v>
      </c>
      <c r="N9" s="124">
        <v>4.5</v>
      </c>
      <c r="O9" s="124">
        <v>0</v>
      </c>
      <c r="P9" s="124">
        <v>0.03</v>
      </c>
      <c r="R9" s="7" t="s">
        <v>31</v>
      </c>
      <c r="S9" s="162"/>
    </row>
    <row r="10" spans="1:19" ht="30" customHeight="1">
      <c r="A10" s="233" t="s">
        <v>124</v>
      </c>
      <c r="B10" s="91">
        <v>16</v>
      </c>
      <c r="C10" s="91">
        <v>15</v>
      </c>
      <c r="D10" s="40">
        <v>15</v>
      </c>
      <c r="E10" s="42">
        <v>5.55</v>
      </c>
      <c r="F10" s="42">
        <v>6.9</v>
      </c>
      <c r="G10" s="42">
        <v>0</v>
      </c>
      <c r="H10" s="41">
        <f>G10*4+F10*9+E10*4</f>
        <v>84.3</v>
      </c>
      <c r="I10" s="42">
        <v>0.135</v>
      </c>
      <c r="J10" s="42">
        <v>0.03</v>
      </c>
      <c r="K10" s="42">
        <v>0.015</v>
      </c>
      <c r="L10" s="42">
        <v>0</v>
      </c>
      <c r="M10" s="42">
        <v>162</v>
      </c>
      <c r="N10" s="124">
        <v>87</v>
      </c>
      <c r="O10" s="124">
        <v>0</v>
      </c>
      <c r="P10" s="124">
        <v>0</v>
      </c>
      <c r="R10" s="6" t="s">
        <v>32</v>
      </c>
      <c r="S10" s="162"/>
    </row>
    <row r="11" spans="1:19" ht="30" customHeight="1">
      <c r="A11" s="276" t="s">
        <v>28</v>
      </c>
      <c r="B11" s="91">
        <v>30</v>
      </c>
      <c r="C11" s="91">
        <v>30</v>
      </c>
      <c r="D11" s="40">
        <v>30</v>
      </c>
      <c r="E11" s="42">
        <v>1.41</v>
      </c>
      <c r="F11" s="42">
        <v>0.3</v>
      </c>
      <c r="G11" s="42">
        <v>13.11</v>
      </c>
      <c r="H11" s="41">
        <v>60.78000000000001</v>
      </c>
      <c r="I11" s="42">
        <v>0</v>
      </c>
      <c r="J11" s="42">
        <v>0.024</v>
      </c>
      <c r="K11" s="42">
        <v>0</v>
      </c>
      <c r="L11" s="42">
        <v>0</v>
      </c>
      <c r="M11" s="42">
        <v>5.4</v>
      </c>
      <c r="N11" s="42">
        <v>26.1</v>
      </c>
      <c r="O11" s="42">
        <v>5.7</v>
      </c>
      <c r="P11" s="42">
        <v>0.8400000000000001</v>
      </c>
      <c r="R11" s="6" t="s">
        <v>33</v>
      </c>
      <c r="S11" s="162"/>
    </row>
    <row r="12" spans="1:18" ht="30" customHeight="1">
      <c r="A12" s="304" t="s">
        <v>16</v>
      </c>
      <c r="B12" s="304"/>
      <c r="C12" s="304"/>
      <c r="D12" s="84">
        <v>20</v>
      </c>
      <c r="E12" s="42">
        <v>1.64</v>
      </c>
      <c r="F12" s="42">
        <v>0.28</v>
      </c>
      <c r="G12" s="42">
        <v>7.220000000000001</v>
      </c>
      <c r="H12" s="41">
        <v>37.96</v>
      </c>
      <c r="I12" s="42">
        <v>0</v>
      </c>
      <c r="J12" s="42">
        <v>0.046000000000000006</v>
      </c>
      <c r="K12" s="42">
        <v>0</v>
      </c>
      <c r="L12" s="42">
        <v>0</v>
      </c>
      <c r="M12" s="42">
        <v>6.6</v>
      </c>
      <c r="N12" s="42">
        <v>43.60000000000001</v>
      </c>
      <c r="O12" s="42">
        <v>12.400000000000002</v>
      </c>
      <c r="P12" s="42">
        <v>0.8400000000000001</v>
      </c>
      <c r="R12" s="7" t="s">
        <v>34</v>
      </c>
    </row>
    <row r="13" spans="1:19" ht="30" customHeight="1">
      <c r="A13" s="305" t="s">
        <v>125</v>
      </c>
      <c r="B13" s="305"/>
      <c r="C13" s="305"/>
      <c r="D13" s="21">
        <v>20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7" t="s">
        <v>35</v>
      </c>
      <c r="S13" s="173">
        <f>C22+C51</f>
        <v>19</v>
      </c>
    </row>
    <row r="14" spans="1:18" ht="30" customHeight="1">
      <c r="A14" s="292" t="s">
        <v>215</v>
      </c>
      <c r="B14" s="293"/>
      <c r="C14" s="294"/>
      <c r="D14" s="18" t="s">
        <v>92</v>
      </c>
      <c r="E14" s="88">
        <v>7.2</v>
      </c>
      <c r="F14" s="88">
        <v>7.1</v>
      </c>
      <c r="G14" s="88">
        <v>25.1</v>
      </c>
      <c r="H14" s="41">
        <f>G14*4+F14*9+E14*4</f>
        <v>193.10000000000002</v>
      </c>
      <c r="I14" s="42">
        <v>1.0222222222222221</v>
      </c>
      <c r="J14" s="42">
        <v>0.16666666666666666</v>
      </c>
      <c r="K14" s="42">
        <v>0.044444444444444446</v>
      </c>
      <c r="L14" s="42">
        <v>0.6111111111111112</v>
      </c>
      <c r="M14" s="42">
        <v>226.56666666666666</v>
      </c>
      <c r="N14" s="42">
        <v>253.05555555555554</v>
      </c>
      <c r="O14" s="42">
        <v>62.666666666666664</v>
      </c>
      <c r="P14" s="42">
        <v>1.1111111111111112</v>
      </c>
      <c r="R14" s="7" t="s">
        <v>36</v>
      </c>
    </row>
    <row r="15" spans="1:18" ht="30" customHeight="1">
      <c r="A15" s="55" t="s">
        <v>216</v>
      </c>
      <c r="B15" s="30">
        <v>35</v>
      </c>
      <c r="C15" s="30">
        <v>35</v>
      </c>
      <c r="D15" s="29"/>
      <c r="E15" s="106"/>
      <c r="F15" s="106"/>
      <c r="G15" s="106"/>
      <c r="H15" s="87"/>
      <c r="I15" s="106"/>
      <c r="J15" s="106"/>
      <c r="K15" s="106"/>
      <c r="L15" s="106"/>
      <c r="M15" s="106"/>
      <c r="N15" s="106"/>
      <c r="O15" s="106"/>
      <c r="P15" s="106"/>
      <c r="R15" s="7" t="s">
        <v>37</v>
      </c>
    </row>
    <row r="16" spans="1:19" s="1" customFormat="1" ht="30" customHeight="1">
      <c r="A16" s="55" t="s">
        <v>90</v>
      </c>
      <c r="B16" s="30">
        <v>70</v>
      </c>
      <c r="C16" s="30">
        <v>70</v>
      </c>
      <c r="D16" s="29"/>
      <c r="E16" s="42"/>
      <c r="F16" s="42"/>
      <c r="G16" s="42"/>
      <c r="H16" s="41"/>
      <c r="I16" s="106"/>
      <c r="J16" s="106"/>
      <c r="K16" s="106"/>
      <c r="L16" s="106"/>
      <c r="M16" s="106"/>
      <c r="N16" s="106"/>
      <c r="O16" s="106"/>
      <c r="P16" s="106"/>
      <c r="R16" s="7" t="s">
        <v>88</v>
      </c>
      <c r="S16" s="162"/>
    </row>
    <row r="17" spans="1:18" ht="30" customHeight="1">
      <c r="A17" s="56" t="s">
        <v>76</v>
      </c>
      <c r="B17" s="30">
        <v>112</v>
      </c>
      <c r="C17" s="30">
        <v>112</v>
      </c>
      <c r="D17" s="29"/>
      <c r="E17" s="42"/>
      <c r="F17" s="42"/>
      <c r="G17" s="42"/>
      <c r="H17" s="41"/>
      <c r="I17" s="106"/>
      <c r="J17" s="106"/>
      <c r="K17" s="106"/>
      <c r="L17" s="106"/>
      <c r="M17" s="106"/>
      <c r="N17" s="106"/>
      <c r="O17" s="106"/>
      <c r="P17" s="106"/>
      <c r="R17" s="7" t="s">
        <v>57</v>
      </c>
    </row>
    <row r="18" spans="1:19" ht="30" customHeight="1">
      <c r="A18" s="63" t="s">
        <v>58</v>
      </c>
      <c r="B18" s="101">
        <f>B17*460/1000</f>
        <v>51.52</v>
      </c>
      <c r="C18" s="101">
        <f>C17*460/1000</f>
        <v>51.52</v>
      </c>
      <c r="D18" s="29"/>
      <c r="E18" s="42"/>
      <c r="F18" s="42"/>
      <c r="G18" s="42"/>
      <c r="H18" s="41"/>
      <c r="I18" s="106"/>
      <c r="J18" s="106"/>
      <c r="K18" s="106"/>
      <c r="L18" s="106"/>
      <c r="M18" s="106"/>
      <c r="N18" s="106"/>
      <c r="O18" s="106"/>
      <c r="P18" s="106"/>
      <c r="R18" s="6" t="s">
        <v>38</v>
      </c>
      <c r="S18" s="181">
        <f>C50</f>
        <v>0.4</v>
      </c>
    </row>
    <row r="19" spans="1:19" ht="30" customHeight="1">
      <c r="A19" s="63" t="s">
        <v>59</v>
      </c>
      <c r="B19" s="101">
        <f>B17*120/1000</f>
        <v>13.44</v>
      </c>
      <c r="C19" s="101">
        <f>C17*120/1000</f>
        <v>13.44</v>
      </c>
      <c r="D19" s="29"/>
      <c r="E19" s="42"/>
      <c r="F19" s="42"/>
      <c r="G19" s="42"/>
      <c r="H19" s="41"/>
      <c r="I19" s="106"/>
      <c r="J19" s="106"/>
      <c r="K19" s="106"/>
      <c r="L19" s="106"/>
      <c r="M19" s="106"/>
      <c r="N19" s="106"/>
      <c r="O19" s="106"/>
      <c r="P19" s="106"/>
      <c r="R19" s="7" t="s">
        <v>39</v>
      </c>
      <c r="S19" s="174"/>
    </row>
    <row r="20" spans="1:19" s="72" customFormat="1" ht="30" customHeight="1">
      <c r="A20" s="60" t="s">
        <v>127</v>
      </c>
      <c r="B20" s="98">
        <f>B17-B18</f>
        <v>60.48</v>
      </c>
      <c r="C20" s="98">
        <f>C17-C18</f>
        <v>60.48</v>
      </c>
      <c r="D20" s="29"/>
      <c r="E20" s="42"/>
      <c r="F20" s="42"/>
      <c r="G20" s="42"/>
      <c r="H20" s="41"/>
      <c r="I20" s="106"/>
      <c r="J20" s="106"/>
      <c r="K20" s="106"/>
      <c r="L20" s="106"/>
      <c r="M20" s="106"/>
      <c r="N20" s="106"/>
      <c r="O20" s="106"/>
      <c r="P20" s="106"/>
      <c r="R20" s="7" t="s">
        <v>40</v>
      </c>
      <c r="S20" s="174"/>
    </row>
    <row r="21" spans="1:19" s="72" customFormat="1" ht="30" customHeight="1">
      <c r="A21" s="56" t="s">
        <v>128</v>
      </c>
      <c r="B21" s="98">
        <f>B17-B19</f>
        <v>98.56</v>
      </c>
      <c r="C21" s="98">
        <f>C17-C19</f>
        <v>98.56</v>
      </c>
      <c r="D21" s="29"/>
      <c r="E21" s="42"/>
      <c r="F21" s="42"/>
      <c r="G21" s="42"/>
      <c r="H21" s="41"/>
      <c r="I21" s="106"/>
      <c r="J21" s="106"/>
      <c r="K21" s="106"/>
      <c r="L21" s="106"/>
      <c r="M21" s="106"/>
      <c r="N21" s="106"/>
      <c r="O21" s="106"/>
      <c r="P21" s="106"/>
      <c r="R21" s="7" t="s">
        <v>41</v>
      </c>
      <c r="S21" s="164"/>
    </row>
    <row r="22" spans="1:19" s="72" customFormat="1" ht="30" customHeight="1">
      <c r="A22" s="56" t="s">
        <v>3</v>
      </c>
      <c r="B22" s="20">
        <v>4</v>
      </c>
      <c r="C22" s="20">
        <v>4</v>
      </c>
      <c r="D22" s="29"/>
      <c r="E22" s="42"/>
      <c r="F22" s="42"/>
      <c r="G22" s="42"/>
      <c r="H22" s="41"/>
      <c r="I22" s="106"/>
      <c r="J22" s="106"/>
      <c r="K22" s="106"/>
      <c r="L22" s="106"/>
      <c r="M22" s="106"/>
      <c r="N22" s="106"/>
      <c r="O22" s="106"/>
      <c r="P22" s="106"/>
      <c r="R22" s="6" t="s">
        <v>42</v>
      </c>
      <c r="S22" s="162"/>
    </row>
    <row r="23" spans="1:19" ht="30" customHeight="1">
      <c r="A23" s="56" t="s">
        <v>77</v>
      </c>
      <c r="B23" s="30">
        <v>0.8</v>
      </c>
      <c r="C23" s="30">
        <v>0.8</v>
      </c>
      <c r="D23" s="29"/>
      <c r="E23" s="42"/>
      <c r="F23" s="42"/>
      <c r="G23" s="42"/>
      <c r="H23" s="41"/>
      <c r="I23" s="106"/>
      <c r="J23" s="106"/>
      <c r="K23" s="106"/>
      <c r="L23" s="106"/>
      <c r="M23" s="106"/>
      <c r="N23" s="106"/>
      <c r="O23" s="106"/>
      <c r="P23" s="106"/>
      <c r="R23" s="7" t="s">
        <v>132</v>
      </c>
      <c r="S23" s="162">
        <f>C17</f>
        <v>112</v>
      </c>
    </row>
    <row r="24" spans="1:18" ht="30" customHeight="1">
      <c r="A24" s="56" t="s">
        <v>15</v>
      </c>
      <c r="B24" s="22">
        <v>5</v>
      </c>
      <c r="C24" s="22">
        <v>5</v>
      </c>
      <c r="D24" s="18"/>
      <c r="E24" s="42"/>
      <c r="F24" s="42"/>
      <c r="G24" s="42"/>
      <c r="H24" s="41"/>
      <c r="I24" s="106"/>
      <c r="J24" s="106"/>
      <c r="K24" s="106"/>
      <c r="L24" s="106"/>
      <c r="M24" s="106"/>
      <c r="N24" s="106"/>
      <c r="O24" s="106"/>
      <c r="P24" s="106"/>
      <c r="R24" s="11" t="s">
        <v>168</v>
      </c>
    </row>
    <row r="25" spans="1:18" ht="30" customHeight="1">
      <c r="A25" s="286" t="s">
        <v>297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1"/>
      <c r="R25" s="7" t="s">
        <v>44</v>
      </c>
    </row>
    <row r="26" spans="1:19" ht="30" customHeight="1">
      <c r="A26" s="292" t="s">
        <v>301</v>
      </c>
      <c r="B26" s="293"/>
      <c r="C26" s="294"/>
      <c r="D26" s="18" t="s">
        <v>92</v>
      </c>
      <c r="E26" s="88">
        <v>7.7</v>
      </c>
      <c r="F26" s="88">
        <v>8.2</v>
      </c>
      <c r="G26" s="88">
        <v>29.6</v>
      </c>
      <c r="H26" s="41">
        <f>G26*4+F26*9+E26*4</f>
        <v>223</v>
      </c>
      <c r="I26" s="42">
        <v>0.51</v>
      </c>
      <c r="J26" s="42">
        <v>0.18</v>
      </c>
      <c r="K26" s="42">
        <v>0.49</v>
      </c>
      <c r="L26" s="42">
        <v>0.47</v>
      </c>
      <c r="M26" s="42">
        <v>126.47</v>
      </c>
      <c r="N26" s="42">
        <v>192.82</v>
      </c>
      <c r="O26" s="42">
        <v>87.72</v>
      </c>
      <c r="P26" s="42">
        <v>2.69</v>
      </c>
      <c r="R26" s="6" t="s">
        <v>45</v>
      </c>
      <c r="S26" s="162"/>
    </row>
    <row r="27" spans="1:19" ht="30" customHeight="1">
      <c r="A27" s="55" t="s">
        <v>298</v>
      </c>
      <c r="B27" s="20">
        <v>40</v>
      </c>
      <c r="C27" s="20">
        <v>40</v>
      </c>
      <c r="D27" s="29"/>
      <c r="E27" s="106"/>
      <c r="F27" s="106"/>
      <c r="G27" s="106"/>
      <c r="H27" s="87"/>
      <c r="I27" s="106"/>
      <c r="J27" s="106"/>
      <c r="K27" s="106"/>
      <c r="L27" s="106"/>
      <c r="M27" s="106"/>
      <c r="N27" s="106"/>
      <c r="O27" s="106"/>
      <c r="P27" s="106"/>
      <c r="R27" s="6" t="s">
        <v>46</v>
      </c>
      <c r="S27" s="162">
        <f>B10</f>
        <v>16</v>
      </c>
    </row>
    <row r="28" spans="1:19" s="72" customFormat="1" ht="30" customHeight="1">
      <c r="A28" s="55" t="s">
        <v>90</v>
      </c>
      <c r="B28" s="20">
        <v>68</v>
      </c>
      <c r="C28" s="20">
        <v>68</v>
      </c>
      <c r="D28" s="29"/>
      <c r="E28" s="42"/>
      <c r="F28" s="42"/>
      <c r="G28" s="42"/>
      <c r="H28" s="41"/>
      <c r="I28" s="106"/>
      <c r="J28" s="106"/>
      <c r="K28" s="106"/>
      <c r="L28" s="106"/>
      <c r="M28" s="106"/>
      <c r="N28" s="106"/>
      <c r="O28" s="106"/>
      <c r="P28" s="106"/>
      <c r="R28" s="7" t="s">
        <v>47</v>
      </c>
      <c r="S28" s="174">
        <f>C24+C9</f>
        <v>20</v>
      </c>
    </row>
    <row r="29" spans="1:19" s="72" customFormat="1" ht="30" customHeight="1">
      <c r="A29" s="56" t="s">
        <v>76</v>
      </c>
      <c r="B29" s="26">
        <v>100</v>
      </c>
      <c r="C29" s="26">
        <v>100</v>
      </c>
      <c r="D29" s="29"/>
      <c r="E29" s="42"/>
      <c r="F29" s="42"/>
      <c r="G29" s="42"/>
      <c r="H29" s="41"/>
      <c r="I29" s="106"/>
      <c r="J29" s="106"/>
      <c r="K29" s="106"/>
      <c r="L29" s="106"/>
      <c r="M29" s="106"/>
      <c r="N29" s="106"/>
      <c r="O29" s="106"/>
      <c r="P29" s="106"/>
      <c r="R29" s="7" t="s">
        <v>48</v>
      </c>
      <c r="S29" s="174"/>
    </row>
    <row r="30" spans="1:19" s="72" customFormat="1" ht="30" customHeight="1">
      <c r="A30" s="63" t="s">
        <v>58</v>
      </c>
      <c r="B30" s="101">
        <f>B29*460/1000</f>
        <v>46</v>
      </c>
      <c r="C30" s="101">
        <f>C29*460/1000</f>
        <v>46</v>
      </c>
      <c r="D30" s="29"/>
      <c r="E30" s="42"/>
      <c r="F30" s="42"/>
      <c r="G30" s="42"/>
      <c r="H30" s="41"/>
      <c r="I30" s="106"/>
      <c r="J30" s="106"/>
      <c r="K30" s="106"/>
      <c r="L30" s="106"/>
      <c r="M30" s="106"/>
      <c r="N30" s="106"/>
      <c r="O30" s="106"/>
      <c r="P30" s="106"/>
      <c r="R30" s="7" t="s">
        <v>49</v>
      </c>
      <c r="S30" s="164"/>
    </row>
    <row r="31" spans="1:19" s="72" customFormat="1" ht="30" customHeight="1">
      <c r="A31" s="63" t="s">
        <v>59</v>
      </c>
      <c r="B31" s="101">
        <f>B29*120/1000</f>
        <v>12</v>
      </c>
      <c r="C31" s="101">
        <f>C29*120/1000</f>
        <v>12</v>
      </c>
      <c r="D31" s="29"/>
      <c r="E31" s="42"/>
      <c r="F31" s="42"/>
      <c r="G31" s="42"/>
      <c r="H31" s="41"/>
      <c r="I31" s="106"/>
      <c r="J31" s="106"/>
      <c r="K31" s="106"/>
      <c r="L31" s="106"/>
      <c r="M31" s="106"/>
      <c r="N31" s="106"/>
      <c r="O31" s="106"/>
      <c r="P31" s="106"/>
      <c r="R31" s="72" t="s">
        <v>156</v>
      </c>
      <c r="S31" s="164"/>
    </row>
    <row r="32" spans="1:16" ht="30" customHeight="1">
      <c r="A32" s="60" t="s">
        <v>127</v>
      </c>
      <c r="B32" s="98">
        <f>B29-B30</f>
        <v>54</v>
      </c>
      <c r="C32" s="98">
        <f>C29-C30</f>
        <v>54</v>
      </c>
      <c r="D32" s="29"/>
      <c r="E32" s="42"/>
      <c r="F32" s="42"/>
      <c r="G32" s="42"/>
      <c r="H32" s="41"/>
      <c r="I32" s="106"/>
      <c r="J32" s="106"/>
      <c r="K32" s="106"/>
      <c r="L32" s="106"/>
      <c r="M32" s="106"/>
      <c r="N32" s="106"/>
      <c r="O32" s="106"/>
      <c r="P32" s="106"/>
    </row>
    <row r="33" spans="1:19" ht="30" customHeight="1">
      <c r="A33" s="56" t="s">
        <v>128</v>
      </c>
      <c r="B33" s="98">
        <f>B29-B31</f>
        <v>88</v>
      </c>
      <c r="C33" s="98">
        <f>C29-C31</f>
        <v>88</v>
      </c>
      <c r="D33" s="29"/>
      <c r="E33" s="42"/>
      <c r="F33" s="42"/>
      <c r="G33" s="42"/>
      <c r="H33" s="41"/>
      <c r="I33" s="106"/>
      <c r="J33" s="106"/>
      <c r="K33" s="106"/>
      <c r="L33" s="106"/>
      <c r="M33" s="106"/>
      <c r="N33" s="106"/>
      <c r="O33" s="106"/>
      <c r="P33" s="106"/>
      <c r="R33" s="260" t="s">
        <v>61</v>
      </c>
      <c r="S33" s="261"/>
    </row>
    <row r="34" spans="1:19" ht="30" customHeight="1">
      <c r="A34" s="56" t="s">
        <v>3</v>
      </c>
      <c r="B34" s="20">
        <v>4</v>
      </c>
      <c r="C34" s="20">
        <v>4</v>
      </c>
      <c r="D34" s="29"/>
      <c r="E34" s="42"/>
      <c r="F34" s="42"/>
      <c r="G34" s="42"/>
      <c r="H34" s="41"/>
      <c r="I34" s="106"/>
      <c r="J34" s="106"/>
      <c r="K34" s="106"/>
      <c r="L34" s="106"/>
      <c r="M34" s="106"/>
      <c r="N34" s="106"/>
      <c r="O34" s="106"/>
      <c r="P34" s="106"/>
      <c r="R34" s="5" t="s">
        <v>28</v>
      </c>
      <c r="S34" s="152">
        <f>D78</f>
        <v>20</v>
      </c>
    </row>
    <row r="35" spans="1:19" ht="30" customHeight="1">
      <c r="A35" s="56" t="s">
        <v>77</v>
      </c>
      <c r="B35" s="30">
        <v>1</v>
      </c>
      <c r="C35" s="30">
        <v>1</v>
      </c>
      <c r="D35" s="29"/>
      <c r="E35" s="42"/>
      <c r="F35" s="42"/>
      <c r="G35" s="42"/>
      <c r="H35" s="41"/>
      <c r="I35" s="106"/>
      <c r="J35" s="106"/>
      <c r="K35" s="106"/>
      <c r="L35" s="106"/>
      <c r="M35" s="106"/>
      <c r="N35" s="106"/>
      <c r="O35" s="106"/>
      <c r="P35" s="106"/>
      <c r="R35" s="6" t="s">
        <v>29</v>
      </c>
      <c r="S35" s="162">
        <f>C58</f>
        <v>20</v>
      </c>
    </row>
    <row r="36" spans="1:19" ht="30" customHeight="1">
      <c r="A36" s="56" t="s">
        <v>15</v>
      </c>
      <c r="B36" s="22">
        <v>5</v>
      </c>
      <c r="C36" s="22">
        <v>5</v>
      </c>
      <c r="D36" s="18"/>
      <c r="E36" s="42"/>
      <c r="F36" s="42"/>
      <c r="G36" s="42"/>
      <c r="H36" s="41"/>
      <c r="I36" s="106"/>
      <c r="J36" s="106"/>
      <c r="K36" s="106"/>
      <c r="L36" s="106"/>
      <c r="M36" s="106"/>
      <c r="N36" s="106"/>
      <c r="O36" s="106"/>
      <c r="P36" s="106"/>
      <c r="R36" s="7" t="s">
        <v>30</v>
      </c>
      <c r="S36" s="162">
        <f>C64</f>
        <v>2.5</v>
      </c>
    </row>
    <row r="37" spans="1:19" ht="30" customHeight="1">
      <c r="A37" s="286" t="s">
        <v>297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1"/>
      <c r="R37" s="8" t="s">
        <v>56</v>
      </c>
      <c r="S37" s="162"/>
    </row>
    <row r="38" spans="1:19" ht="30" customHeight="1">
      <c r="A38" s="292" t="s">
        <v>299</v>
      </c>
      <c r="B38" s="293"/>
      <c r="C38" s="294"/>
      <c r="D38" s="18" t="s">
        <v>92</v>
      </c>
      <c r="E38" s="88">
        <v>6.5</v>
      </c>
      <c r="F38" s="88">
        <v>6</v>
      </c>
      <c r="G38" s="88">
        <v>31.2</v>
      </c>
      <c r="H38" s="41">
        <f>G38*4+F38*9+E38*4</f>
        <v>204.8</v>
      </c>
      <c r="I38" s="42">
        <v>0.9</v>
      </c>
      <c r="J38" s="42">
        <v>0.14</v>
      </c>
      <c r="K38" s="42">
        <v>0.06</v>
      </c>
      <c r="L38" s="42">
        <v>0.2</v>
      </c>
      <c r="M38" s="42">
        <v>100.5</v>
      </c>
      <c r="N38" s="42">
        <v>153</v>
      </c>
      <c r="O38" s="42">
        <v>35</v>
      </c>
      <c r="P38" s="42">
        <v>1.7</v>
      </c>
      <c r="R38" s="108" t="s">
        <v>186</v>
      </c>
      <c r="S38" s="174">
        <f>C68</f>
        <v>63</v>
      </c>
    </row>
    <row r="39" spans="1:19" ht="30" customHeight="1">
      <c r="A39" s="55" t="s">
        <v>300</v>
      </c>
      <c r="B39" s="30">
        <v>35</v>
      </c>
      <c r="C39" s="30">
        <v>35</v>
      </c>
      <c r="D39" s="29"/>
      <c r="E39" s="106"/>
      <c r="F39" s="106"/>
      <c r="G39" s="106"/>
      <c r="H39" s="87"/>
      <c r="I39" s="106"/>
      <c r="J39" s="106"/>
      <c r="K39" s="106"/>
      <c r="L39" s="106"/>
      <c r="M39" s="106"/>
      <c r="N39" s="106"/>
      <c r="O39" s="106"/>
      <c r="P39" s="106"/>
      <c r="R39" s="7" t="s">
        <v>31</v>
      </c>
      <c r="S39" s="162"/>
    </row>
    <row r="40" spans="1:19" s="72" customFormat="1" ht="30" customHeight="1">
      <c r="A40" s="55" t="s">
        <v>90</v>
      </c>
      <c r="B40" s="20">
        <v>68</v>
      </c>
      <c r="C40" s="20">
        <v>68</v>
      </c>
      <c r="D40" s="29"/>
      <c r="E40" s="42"/>
      <c r="F40" s="42"/>
      <c r="G40" s="42"/>
      <c r="H40" s="41"/>
      <c r="I40" s="106"/>
      <c r="J40" s="106"/>
      <c r="K40" s="106"/>
      <c r="L40" s="106"/>
      <c r="M40" s="106"/>
      <c r="N40" s="106"/>
      <c r="O40" s="106"/>
      <c r="P40" s="106"/>
      <c r="R40" s="6" t="s">
        <v>32</v>
      </c>
      <c r="S40" s="162"/>
    </row>
    <row r="41" spans="1:19" ht="30" customHeight="1">
      <c r="A41" s="56" t="s">
        <v>76</v>
      </c>
      <c r="B41" s="26">
        <v>100</v>
      </c>
      <c r="C41" s="26">
        <v>100</v>
      </c>
      <c r="D41" s="29"/>
      <c r="E41" s="42"/>
      <c r="F41" s="42"/>
      <c r="G41" s="42"/>
      <c r="H41" s="41"/>
      <c r="I41" s="106"/>
      <c r="J41" s="106"/>
      <c r="K41" s="106"/>
      <c r="L41" s="106"/>
      <c r="M41" s="106"/>
      <c r="N41" s="106"/>
      <c r="O41" s="106"/>
      <c r="P41" s="106"/>
      <c r="R41" s="6" t="s">
        <v>33</v>
      </c>
      <c r="S41" s="162"/>
    </row>
    <row r="42" spans="1:19" ht="30" customHeight="1">
      <c r="A42" s="63" t="s">
        <v>58</v>
      </c>
      <c r="B42" s="101">
        <f>B41*460/1000</f>
        <v>46</v>
      </c>
      <c r="C42" s="101">
        <f>C41*460/1000</f>
        <v>46</v>
      </c>
      <c r="D42" s="29"/>
      <c r="E42" s="42"/>
      <c r="F42" s="42"/>
      <c r="G42" s="42"/>
      <c r="H42" s="41"/>
      <c r="I42" s="106"/>
      <c r="J42" s="106"/>
      <c r="K42" s="106"/>
      <c r="L42" s="106"/>
      <c r="M42" s="106"/>
      <c r="N42" s="106"/>
      <c r="O42" s="106"/>
      <c r="P42" s="106"/>
      <c r="R42" s="7" t="s">
        <v>34</v>
      </c>
      <c r="S42" s="162"/>
    </row>
    <row r="43" spans="1:19" ht="30" customHeight="1">
      <c r="A43" s="63" t="s">
        <v>59</v>
      </c>
      <c r="B43" s="101">
        <f>B41*120/1000</f>
        <v>12</v>
      </c>
      <c r="C43" s="101">
        <f>C41*120/1000</f>
        <v>12</v>
      </c>
      <c r="D43" s="29"/>
      <c r="E43" s="42"/>
      <c r="F43" s="42"/>
      <c r="G43" s="42"/>
      <c r="H43" s="41"/>
      <c r="I43" s="106"/>
      <c r="J43" s="106"/>
      <c r="K43" s="106"/>
      <c r="L43" s="106"/>
      <c r="M43" s="106"/>
      <c r="N43" s="106"/>
      <c r="O43" s="106"/>
      <c r="P43" s="106"/>
      <c r="R43" s="7" t="s">
        <v>35</v>
      </c>
      <c r="S43" s="162">
        <f>+B72</f>
        <v>12</v>
      </c>
    </row>
    <row r="44" spans="1:19" ht="30" customHeight="1">
      <c r="A44" s="60" t="s">
        <v>127</v>
      </c>
      <c r="B44" s="98">
        <f>B41-B42</f>
        <v>54</v>
      </c>
      <c r="C44" s="98">
        <f>C41-C42</f>
        <v>54</v>
      </c>
      <c r="D44" s="29"/>
      <c r="E44" s="42"/>
      <c r="F44" s="42"/>
      <c r="G44" s="42"/>
      <c r="H44" s="41"/>
      <c r="I44" s="106"/>
      <c r="J44" s="106"/>
      <c r="K44" s="106"/>
      <c r="L44" s="106"/>
      <c r="M44" s="106"/>
      <c r="N44" s="106"/>
      <c r="O44" s="106"/>
      <c r="P44" s="106"/>
      <c r="R44" s="7" t="s">
        <v>36</v>
      </c>
      <c r="S44" s="172"/>
    </row>
    <row r="45" spans="1:19" ht="30" customHeight="1">
      <c r="A45" s="56" t="s">
        <v>128</v>
      </c>
      <c r="B45" s="98">
        <f>B41-B43</f>
        <v>88</v>
      </c>
      <c r="C45" s="98">
        <f>C41-C43</f>
        <v>88</v>
      </c>
      <c r="D45" s="29"/>
      <c r="E45" s="42"/>
      <c r="F45" s="42"/>
      <c r="G45" s="42"/>
      <c r="H45" s="41"/>
      <c r="I45" s="106"/>
      <c r="J45" s="106"/>
      <c r="K45" s="106"/>
      <c r="L45" s="106"/>
      <c r="M45" s="106"/>
      <c r="N45" s="106"/>
      <c r="O45" s="106"/>
      <c r="P45" s="106"/>
      <c r="R45" s="7" t="s">
        <v>37</v>
      </c>
      <c r="S45" s="172"/>
    </row>
    <row r="46" spans="1:19" ht="30" customHeight="1">
      <c r="A46" s="56" t="s">
        <v>3</v>
      </c>
      <c r="B46" s="20">
        <v>4</v>
      </c>
      <c r="C46" s="20">
        <v>4</v>
      </c>
      <c r="D46" s="29"/>
      <c r="E46" s="42"/>
      <c r="F46" s="42"/>
      <c r="G46" s="42"/>
      <c r="H46" s="41"/>
      <c r="I46" s="106"/>
      <c r="J46" s="106"/>
      <c r="K46" s="106"/>
      <c r="L46" s="106"/>
      <c r="M46" s="106"/>
      <c r="N46" s="106"/>
      <c r="O46" s="106"/>
      <c r="P46" s="106"/>
      <c r="R46" s="7" t="s">
        <v>88</v>
      </c>
      <c r="S46" s="175"/>
    </row>
    <row r="47" spans="1:19" s="72" customFormat="1" ht="30" customHeight="1">
      <c r="A47" s="56" t="s">
        <v>77</v>
      </c>
      <c r="B47" s="30">
        <v>0.8</v>
      </c>
      <c r="C47" s="30">
        <v>0.8</v>
      </c>
      <c r="D47" s="29"/>
      <c r="E47" s="42"/>
      <c r="F47" s="42"/>
      <c r="G47" s="42"/>
      <c r="H47" s="41"/>
      <c r="I47" s="106"/>
      <c r="J47" s="106"/>
      <c r="K47" s="106"/>
      <c r="L47" s="106"/>
      <c r="M47" s="106"/>
      <c r="N47" s="106"/>
      <c r="O47" s="106"/>
      <c r="P47" s="106"/>
      <c r="R47" s="7" t="s">
        <v>57</v>
      </c>
      <c r="S47" s="175"/>
    </row>
    <row r="48" spans="1:19" ht="30" customHeight="1">
      <c r="A48" s="56" t="s">
        <v>15</v>
      </c>
      <c r="B48" s="22">
        <v>5</v>
      </c>
      <c r="C48" s="22">
        <v>5</v>
      </c>
      <c r="D48" s="18"/>
      <c r="E48" s="42"/>
      <c r="F48" s="42"/>
      <c r="G48" s="42"/>
      <c r="H48" s="41"/>
      <c r="I48" s="106"/>
      <c r="J48" s="106"/>
      <c r="K48" s="106"/>
      <c r="L48" s="106"/>
      <c r="M48" s="106"/>
      <c r="N48" s="106"/>
      <c r="O48" s="106"/>
      <c r="P48" s="106"/>
      <c r="R48" s="6" t="s">
        <v>38</v>
      </c>
      <c r="S48" s="173"/>
    </row>
    <row r="49" spans="1:19" ht="30" customHeight="1">
      <c r="A49" s="305" t="s">
        <v>113</v>
      </c>
      <c r="B49" s="305"/>
      <c r="C49" s="305"/>
      <c r="D49" s="19">
        <v>200</v>
      </c>
      <c r="E49" s="40">
        <v>0.4</v>
      </c>
      <c r="F49" s="42">
        <v>0</v>
      </c>
      <c r="G49" s="42">
        <v>15</v>
      </c>
      <c r="H49" s="41">
        <f>E49*4+F49*9+G49*4</f>
        <v>61.6</v>
      </c>
      <c r="I49" s="42">
        <v>0</v>
      </c>
      <c r="J49" s="42">
        <v>0</v>
      </c>
      <c r="K49" s="42">
        <v>0</v>
      </c>
      <c r="L49" s="42">
        <v>0</v>
      </c>
      <c r="M49" s="42">
        <v>0.2</v>
      </c>
      <c r="N49" s="42">
        <v>0</v>
      </c>
      <c r="O49" s="42">
        <v>0</v>
      </c>
      <c r="P49" s="42">
        <v>0.02</v>
      </c>
      <c r="R49" s="6" t="s">
        <v>39</v>
      </c>
      <c r="S49" s="173"/>
    </row>
    <row r="50" spans="1:19" ht="30" customHeight="1">
      <c r="A50" s="62" t="s">
        <v>140</v>
      </c>
      <c r="B50" s="38">
        <v>0.4</v>
      </c>
      <c r="C50" s="38">
        <v>0.4</v>
      </c>
      <c r="D50" s="64"/>
      <c r="E50" s="92"/>
      <c r="F50" s="92"/>
      <c r="G50" s="92"/>
      <c r="H50" s="143"/>
      <c r="I50" s="138"/>
      <c r="J50" s="138"/>
      <c r="K50" s="138"/>
      <c r="L50" s="138"/>
      <c r="M50" s="138"/>
      <c r="N50" s="138"/>
      <c r="O50" s="138"/>
      <c r="P50" s="138"/>
      <c r="R50" s="7" t="s">
        <v>40</v>
      </c>
      <c r="S50" s="176"/>
    </row>
    <row r="51" spans="1:19" ht="30" customHeight="1">
      <c r="A51" s="56" t="s">
        <v>3</v>
      </c>
      <c r="B51" s="27">
        <v>15</v>
      </c>
      <c r="C51" s="27">
        <v>15</v>
      </c>
      <c r="D51" s="28"/>
      <c r="E51" s="92"/>
      <c r="F51" s="92"/>
      <c r="G51" s="92"/>
      <c r="H51" s="143"/>
      <c r="I51" s="126"/>
      <c r="J51" s="126"/>
      <c r="K51" s="126"/>
      <c r="L51" s="126"/>
      <c r="M51" s="126"/>
      <c r="N51" s="126"/>
      <c r="O51" s="126"/>
      <c r="P51" s="126"/>
      <c r="R51" s="7" t="s">
        <v>41</v>
      </c>
      <c r="S51" s="176">
        <f>B61</f>
        <v>62</v>
      </c>
    </row>
    <row r="52" spans="1:19" ht="30" customHeight="1">
      <c r="A52" s="308" t="s">
        <v>94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R52" s="7" t="s">
        <v>42</v>
      </c>
      <c r="S52" s="176"/>
    </row>
    <row r="53" spans="1:19" ht="30" customHeight="1">
      <c r="A53" s="307" t="s">
        <v>160</v>
      </c>
      <c r="B53" s="306" t="s">
        <v>4</v>
      </c>
      <c r="C53" s="306" t="s">
        <v>5</v>
      </c>
      <c r="D53" s="306" t="s">
        <v>208</v>
      </c>
      <c r="E53" s="307" t="s">
        <v>161</v>
      </c>
      <c r="F53" s="307"/>
      <c r="G53" s="307"/>
      <c r="H53" s="307"/>
      <c r="I53" s="299" t="s">
        <v>72</v>
      </c>
      <c r="J53" s="299"/>
      <c r="K53" s="299"/>
      <c r="L53" s="299"/>
      <c r="M53" s="314" t="s">
        <v>73</v>
      </c>
      <c r="N53" s="315"/>
      <c r="O53" s="315"/>
      <c r="P53" s="315"/>
      <c r="R53" s="7" t="s">
        <v>43</v>
      </c>
      <c r="S53" s="173">
        <f>B73</f>
        <v>100</v>
      </c>
    </row>
    <row r="54" spans="1:18" ht="30" customHeight="1">
      <c r="A54" s="307"/>
      <c r="B54" s="306"/>
      <c r="C54" s="306"/>
      <c r="D54" s="306"/>
      <c r="E54" s="300" t="s">
        <v>0</v>
      </c>
      <c r="F54" s="300" t="s">
        <v>1</v>
      </c>
      <c r="G54" s="300" t="s">
        <v>6</v>
      </c>
      <c r="H54" s="319" t="s">
        <v>2</v>
      </c>
      <c r="I54" s="299"/>
      <c r="J54" s="299"/>
      <c r="K54" s="299"/>
      <c r="L54" s="299"/>
      <c r="M54" s="315"/>
      <c r="N54" s="315"/>
      <c r="O54" s="315"/>
      <c r="P54" s="315"/>
      <c r="R54" s="11" t="s">
        <v>168</v>
      </c>
    </row>
    <row r="55" spans="1:19" ht="30" customHeight="1">
      <c r="A55" s="307"/>
      <c r="B55" s="306"/>
      <c r="C55" s="306"/>
      <c r="D55" s="306"/>
      <c r="E55" s="300"/>
      <c r="F55" s="300"/>
      <c r="G55" s="300"/>
      <c r="H55" s="319"/>
      <c r="I55" s="224" t="s">
        <v>20</v>
      </c>
      <c r="J55" s="225" t="s">
        <v>21</v>
      </c>
      <c r="K55" s="225" t="s">
        <v>130</v>
      </c>
      <c r="L55" s="225" t="s">
        <v>22</v>
      </c>
      <c r="M55" s="225" t="s">
        <v>23</v>
      </c>
      <c r="N55" s="225" t="s">
        <v>24</v>
      </c>
      <c r="O55" s="225" t="s">
        <v>25</v>
      </c>
      <c r="P55" s="225" t="s">
        <v>26</v>
      </c>
      <c r="R55" s="7" t="s">
        <v>44</v>
      </c>
      <c r="S55" s="173"/>
    </row>
    <row r="56" spans="1:19" ht="30" customHeight="1">
      <c r="A56" s="313" t="s">
        <v>81</v>
      </c>
      <c r="B56" s="313"/>
      <c r="C56" s="313"/>
      <c r="D56" s="313"/>
      <c r="E56" s="111">
        <f>E57+E60+E67+E70+E78</f>
        <v>17.040000000000003</v>
      </c>
      <c r="F56" s="111">
        <f aca="true" t="shared" si="1" ref="F56:P56">F57+F60+F67+F70+F78</f>
        <v>17.3</v>
      </c>
      <c r="G56" s="111">
        <f t="shared" si="1"/>
        <v>74.52333333333333</v>
      </c>
      <c r="H56" s="107">
        <f t="shared" si="1"/>
        <v>521.9533333333333</v>
      </c>
      <c r="I56" s="111">
        <f t="shared" si="1"/>
        <v>1.27</v>
      </c>
      <c r="J56" s="111">
        <f t="shared" si="1"/>
        <v>0.14600000000000002</v>
      </c>
      <c r="K56" s="111">
        <f t="shared" si="1"/>
        <v>0.84</v>
      </c>
      <c r="L56" s="111">
        <f t="shared" si="1"/>
        <v>1.28</v>
      </c>
      <c r="M56" s="111">
        <f t="shared" si="1"/>
        <v>164.83666666666667</v>
      </c>
      <c r="N56" s="111">
        <f t="shared" si="1"/>
        <v>207.96</v>
      </c>
      <c r="O56" s="111">
        <f t="shared" si="1"/>
        <v>28.606666666666666</v>
      </c>
      <c r="P56" s="111">
        <f t="shared" si="1"/>
        <v>1.8399999999999999</v>
      </c>
      <c r="R56" s="6" t="s">
        <v>45</v>
      </c>
      <c r="S56" s="173">
        <f>C63</f>
        <v>12.5</v>
      </c>
    </row>
    <row r="57" spans="1:19" ht="30" customHeight="1">
      <c r="A57" s="309" t="s">
        <v>115</v>
      </c>
      <c r="B57" s="310"/>
      <c r="C57" s="311"/>
      <c r="D57" s="68" t="s">
        <v>189</v>
      </c>
      <c r="E57" s="42">
        <v>1.4</v>
      </c>
      <c r="F57" s="42">
        <v>3.2</v>
      </c>
      <c r="G57" s="42">
        <v>10</v>
      </c>
      <c r="H57" s="41">
        <f>E57*4+F57*9+G57*4</f>
        <v>74.4</v>
      </c>
      <c r="I57" s="42">
        <v>0</v>
      </c>
      <c r="J57" s="42">
        <v>0.02</v>
      </c>
      <c r="K57" s="42">
        <v>0.2</v>
      </c>
      <c r="L57" s="42">
        <v>0.2</v>
      </c>
      <c r="M57" s="42">
        <v>5.4</v>
      </c>
      <c r="N57" s="42">
        <v>15.1</v>
      </c>
      <c r="O57" s="42">
        <v>2.3</v>
      </c>
      <c r="P57" s="42">
        <v>0.1</v>
      </c>
      <c r="R57" s="6" t="s">
        <v>46</v>
      </c>
      <c r="S57" s="172"/>
    </row>
    <row r="58" spans="1:19" ht="30" customHeight="1">
      <c r="A58" s="56" t="s">
        <v>7</v>
      </c>
      <c r="B58" s="33">
        <v>20</v>
      </c>
      <c r="C58" s="33">
        <v>20</v>
      </c>
      <c r="D58" s="33"/>
      <c r="E58" s="106"/>
      <c r="F58" s="106"/>
      <c r="G58" s="161"/>
      <c r="H58" s="142"/>
      <c r="I58" s="106"/>
      <c r="J58" s="106"/>
      <c r="K58" s="106"/>
      <c r="L58" s="106"/>
      <c r="M58" s="106"/>
      <c r="N58" s="106"/>
      <c r="O58" s="106"/>
      <c r="P58" s="106"/>
      <c r="R58" s="7" t="s">
        <v>47</v>
      </c>
      <c r="S58" s="173">
        <f>C69+C66+C59</f>
        <v>11.5</v>
      </c>
    </row>
    <row r="59" spans="1:19" ht="30" customHeight="1">
      <c r="A59" s="56" t="s">
        <v>15</v>
      </c>
      <c r="B59" s="33">
        <v>5</v>
      </c>
      <c r="C59" s="33">
        <v>5</v>
      </c>
      <c r="D59" s="33"/>
      <c r="E59" s="106"/>
      <c r="F59" s="106"/>
      <c r="G59" s="106"/>
      <c r="H59" s="98"/>
      <c r="I59" s="106"/>
      <c r="J59" s="106"/>
      <c r="K59" s="106"/>
      <c r="L59" s="106"/>
      <c r="M59" s="106"/>
      <c r="N59" s="106"/>
      <c r="O59" s="106"/>
      <c r="P59" s="106"/>
      <c r="R59" s="7" t="s">
        <v>48</v>
      </c>
      <c r="S59" s="173"/>
    </row>
    <row r="60" spans="1:19" ht="30" customHeight="1">
      <c r="A60" s="289" t="s">
        <v>177</v>
      </c>
      <c r="B60" s="289"/>
      <c r="C60" s="289"/>
      <c r="D60" s="19">
        <v>100</v>
      </c>
      <c r="E60" s="43">
        <v>6.9</v>
      </c>
      <c r="F60" s="43">
        <v>7.6</v>
      </c>
      <c r="G60" s="43">
        <v>1.0833333333333333</v>
      </c>
      <c r="H60" s="93">
        <f>G60*4+F60*9+E60*4</f>
        <v>100.33333333333331</v>
      </c>
      <c r="I60" s="42">
        <v>0</v>
      </c>
      <c r="J60" s="42">
        <v>0.016666666666666666</v>
      </c>
      <c r="K60" s="42">
        <v>0.5</v>
      </c>
      <c r="L60" s="42">
        <v>0</v>
      </c>
      <c r="M60" s="42">
        <v>21.916666666666668</v>
      </c>
      <c r="N60" s="42">
        <v>38.5</v>
      </c>
      <c r="O60" s="42">
        <v>0</v>
      </c>
      <c r="P60" s="42">
        <v>0.13333333333333333</v>
      </c>
      <c r="R60" s="7" t="s">
        <v>49</v>
      </c>
      <c r="S60" s="173"/>
    </row>
    <row r="61" spans="1:19" ht="30" customHeight="1">
      <c r="A61" s="59" t="s">
        <v>207</v>
      </c>
      <c r="B61" s="46">
        <v>62</v>
      </c>
      <c r="C61" s="27">
        <v>60</v>
      </c>
      <c r="D61" s="33"/>
      <c r="E61" s="106"/>
      <c r="F61" s="106"/>
      <c r="G61" s="106"/>
      <c r="H61" s="91"/>
      <c r="I61" s="106"/>
      <c r="J61" s="106"/>
      <c r="K61" s="106"/>
      <c r="L61" s="106"/>
      <c r="M61" s="106"/>
      <c r="N61" s="106"/>
      <c r="O61" s="106"/>
      <c r="P61" s="106"/>
      <c r="R61" s="72" t="s">
        <v>156</v>
      </c>
      <c r="S61" s="164">
        <f>B71</f>
        <v>6</v>
      </c>
    </row>
    <row r="62" spans="1:19" ht="30" customHeight="1">
      <c r="A62" s="53" t="s">
        <v>91</v>
      </c>
      <c r="B62" s="32"/>
      <c r="C62" s="32">
        <v>40</v>
      </c>
      <c r="D62" s="19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R62" s="260" t="s">
        <v>62</v>
      </c>
      <c r="S62" s="261"/>
    </row>
    <row r="63" spans="1:19" ht="30" customHeight="1">
      <c r="A63" s="53" t="s">
        <v>80</v>
      </c>
      <c r="B63" s="37">
        <v>12.5</v>
      </c>
      <c r="C63" s="37">
        <v>12.5</v>
      </c>
      <c r="D63" s="105"/>
      <c r="E63" s="127"/>
      <c r="F63" s="105"/>
      <c r="G63" s="105"/>
      <c r="H63" s="82"/>
      <c r="I63" s="127"/>
      <c r="J63" s="127"/>
      <c r="K63" s="127"/>
      <c r="L63" s="127"/>
      <c r="M63" s="127"/>
      <c r="N63" s="127"/>
      <c r="O63" s="127"/>
      <c r="P63" s="127"/>
      <c r="R63" s="5" t="s">
        <v>28</v>
      </c>
      <c r="S63" s="152">
        <f>D110</f>
        <v>20</v>
      </c>
    </row>
    <row r="64" spans="1:19" ht="30" customHeight="1">
      <c r="A64" s="53" t="s">
        <v>17</v>
      </c>
      <c r="B64" s="37">
        <v>2.5</v>
      </c>
      <c r="C64" s="37">
        <v>2.5</v>
      </c>
      <c r="D64" s="105"/>
      <c r="E64" s="127"/>
      <c r="F64" s="105"/>
      <c r="G64" s="105"/>
      <c r="H64" s="82"/>
      <c r="I64" s="127"/>
      <c r="J64" s="127"/>
      <c r="K64" s="127"/>
      <c r="L64" s="127"/>
      <c r="M64" s="127"/>
      <c r="N64" s="127"/>
      <c r="O64" s="127"/>
      <c r="P64" s="127"/>
      <c r="R64" s="6" t="s">
        <v>29</v>
      </c>
      <c r="S64" s="152">
        <f>C87</f>
        <v>20</v>
      </c>
    </row>
    <row r="65" spans="1:19" ht="30" customHeight="1">
      <c r="A65" s="55" t="s">
        <v>90</v>
      </c>
      <c r="B65" s="37">
        <v>27.5</v>
      </c>
      <c r="C65" s="37">
        <v>27.5</v>
      </c>
      <c r="D65" s="105"/>
      <c r="E65" s="127"/>
      <c r="F65" s="105"/>
      <c r="G65" s="105"/>
      <c r="H65" s="82"/>
      <c r="I65" s="127"/>
      <c r="J65" s="127"/>
      <c r="K65" s="127"/>
      <c r="L65" s="127"/>
      <c r="M65" s="127"/>
      <c r="N65" s="127"/>
      <c r="O65" s="127"/>
      <c r="P65" s="127"/>
      <c r="R65" s="7" t="s">
        <v>30</v>
      </c>
      <c r="S65" s="174">
        <f>C105</f>
        <v>4.5</v>
      </c>
    </row>
    <row r="66" spans="1:19" ht="30" customHeight="1">
      <c r="A66" s="53" t="s">
        <v>15</v>
      </c>
      <c r="B66" s="37">
        <v>2.5</v>
      </c>
      <c r="C66" s="37">
        <v>2.5</v>
      </c>
      <c r="D66" s="105"/>
      <c r="E66" s="127"/>
      <c r="F66" s="105"/>
      <c r="G66" s="105"/>
      <c r="H66" s="82"/>
      <c r="I66" s="127"/>
      <c r="J66" s="127"/>
      <c r="K66" s="127"/>
      <c r="L66" s="127"/>
      <c r="M66" s="127"/>
      <c r="N66" s="127"/>
      <c r="O66" s="127"/>
      <c r="P66" s="127"/>
      <c r="R66" s="8" t="s">
        <v>56</v>
      </c>
      <c r="S66" s="162"/>
    </row>
    <row r="67" spans="1:19" ht="30" customHeight="1">
      <c r="A67" s="321" t="s">
        <v>144</v>
      </c>
      <c r="B67" s="321"/>
      <c r="C67" s="321"/>
      <c r="D67" s="84">
        <v>180</v>
      </c>
      <c r="E67" s="104">
        <v>4.4</v>
      </c>
      <c r="F67" s="104">
        <v>3.1</v>
      </c>
      <c r="G67" s="104">
        <v>35.7</v>
      </c>
      <c r="H67" s="93">
        <f>G67*4+F67*9+E67*4</f>
        <v>188.3</v>
      </c>
      <c r="I67" s="88">
        <v>0</v>
      </c>
      <c r="J67" s="88">
        <v>0.053333333333333344</v>
      </c>
      <c r="K67" s="88">
        <v>0.14</v>
      </c>
      <c r="L67" s="88">
        <v>1.08</v>
      </c>
      <c r="M67" s="88">
        <v>15.88</v>
      </c>
      <c r="N67" s="88">
        <v>48.76</v>
      </c>
      <c r="O67" s="88">
        <v>8.786666666666667</v>
      </c>
      <c r="P67" s="88">
        <v>0.9066666666666666</v>
      </c>
      <c r="R67" s="108" t="s">
        <v>186</v>
      </c>
      <c r="S67" s="162"/>
    </row>
    <row r="68" spans="1:19" ht="45" customHeight="1">
      <c r="A68" s="114" t="s">
        <v>74</v>
      </c>
      <c r="B68" s="115">
        <v>63</v>
      </c>
      <c r="C68" s="115">
        <v>63</v>
      </c>
      <c r="D68" s="103"/>
      <c r="E68" s="104"/>
      <c r="F68" s="104"/>
      <c r="G68" s="104"/>
      <c r="H68" s="93"/>
      <c r="I68" s="88"/>
      <c r="J68" s="88"/>
      <c r="K68" s="88"/>
      <c r="L68" s="88"/>
      <c r="M68" s="88"/>
      <c r="N68" s="88"/>
      <c r="O68" s="88"/>
      <c r="P68" s="88"/>
      <c r="R68" s="7" t="s">
        <v>31</v>
      </c>
      <c r="S68" s="162">
        <f>B95</f>
        <v>61.18000000000001</v>
      </c>
    </row>
    <row r="69" spans="1:19" ht="30" customHeight="1">
      <c r="A69" s="55" t="s">
        <v>15</v>
      </c>
      <c r="B69" s="22">
        <v>4</v>
      </c>
      <c r="C69" s="22">
        <v>4</v>
      </c>
      <c r="D69" s="22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R69" s="6" t="s">
        <v>32</v>
      </c>
      <c r="S69" s="162">
        <f>B99+B101+B102+B104+B92</f>
        <v>228.43</v>
      </c>
    </row>
    <row r="70" spans="1:19" ht="30" customHeight="1">
      <c r="A70" s="305" t="s">
        <v>114</v>
      </c>
      <c r="B70" s="305"/>
      <c r="C70" s="305"/>
      <c r="D70" s="19">
        <v>200</v>
      </c>
      <c r="E70" s="42">
        <v>3.4</v>
      </c>
      <c r="F70" s="42">
        <v>3.2</v>
      </c>
      <c r="G70" s="42">
        <v>19</v>
      </c>
      <c r="H70" s="41">
        <f>G70*4+F70*9+E70*4</f>
        <v>118.39999999999999</v>
      </c>
      <c r="I70" s="42">
        <v>1.27</v>
      </c>
      <c r="J70" s="42">
        <v>0.04</v>
      </c>
      <c r="K70" s="42">
        <v>0</v>
      </c>
      <c r="L70" s="42">
        <v>0</v>
      </c>
      <c r="M70" s="42">
        <v>118.04</v>
      </c>
      <c r="N70" s="42">
        <v>88.2</v>
      </c>
      <c r="O70" s="42">
        <v>13.72</v>
      </c>
      <c r="P70" s="42">
        <v>0.14</v>
      </c>
      <c r="R70" s="6" t="s">
        <v>33</v>
      </c>
      <c r="S70" s="152">
        <f>B109</f>
        <v>6</v>
      </c>
    </row>
    <row r="71" spans="1:19" ht="30" customHeight="1">
      <c r="A71" s="56" t="s">
        <v>110</v>
      </c>
      <c r="B71" s="33">
        <v>6</v>
      </c>
      <c r="C71" s="33">
        <v>6</v>
      </c>
      <c r="D71" s="33"/>
      <c r="E71" s="106"/>
      <c r="F71" s="106"/>
      <c r="G71" s="106"/>
      <c r="H71" s="98"/>
      <c r="I71" s="106"/>
      <c r="J71" s="106"/>
      <c r="K71" s="106"/>
      <c r="L71" s="106"/>
      <c r="M71" s="106"/>
      <c r="N71" s="106"/>
      <c r="O71" s="106"/>
      <c r="P71" s="106"/>
      <c r="R71" s="7" t="s">
        <v>34</v>
      </c>
      <c r="S71" s="164"/>
    </row>
    <row r="72" spans="1:19" ht="30" customHeight="1">
      <c r="A72" s="56" t="s">
        <v>3</v>
      </c>
      <c r="B72" s="27">
        <v>12</v>
      </c>
      <c r="C72" s="27">
        <v>12</v>
      </c>
      <c r="D72" s="27"/>
      <c r="E72" s="106"/>
      <c r="F72" s="106"/>
      <c r="G72" s="106"/>
      <c r="H72" s="98"/>
      <c r="I72" s="106"/>
      <c r="J72" s="106"/>
      <c r="K72" s="106"/>
      <c r="L72" s="106"/>
      <c r="M72" s="106"/>
      <c r="N72" s="106"/>
      <c r="O72" s="106"/>
      <c r="P72" s="106"/>
      <c r="R72" s="7" t="s">
        <v>35</v>
      </c>
      <c r="S72" s="174">
        <f>B108</f>
        <v>12</v>
      </c>
    </row>
    <row r="73" spans="1:19" ht="30" customHeight="1">
      <c r="A73" s="56" t="s">
        <v>76</v>
      </c>
      <c r="B73" s="27">
        <v>100</v>
      </c>
      <c r="C73" s="27">
        <v>100</v>
      </c>
      <c r="D73" s="27"/>
      <c r="E73" s="106"/>
      <c r="F73" s="106"/>
      <c r="G73" s="106"/>
      <c r="H73" s="98"/>
      <c r="I73" s="106"/>
      <c r="J73" s="106"/>
      <c r="K73" s="106"/>
      <c r="L73" s="106"/>
      <c r="M73" s="106"/>
      <c r="N73" s="106"/>
      <c r="O73" s="106"/>
      <c r="P73" s="106"/>
      <c r="R73" s="7" t="s">
        <v>36</v>
      </c>
      <c r="S73" s="164"/>
    </row>
    <row r="74" spans="1:18" ht="30" customHeight="1">
      <c r="A74" s="69" t="s">
        <v>58</v>
      </c>
      <c r="B74" s="71">
        <f>B73*460/1000</f>
        <v>46</v>
      </c>
      <c r="C74" s="71">
        <f>C73*460/1000</f>
        <v>46</v>
      </c>
      <c r="D74" s="33"/>
      <c r="E74" s="106"/>
      <c r="F74" s="106"/>
      <c r="G74" s="106"/>
      <c r="H74" s="98"/>
      <c r="I74" s="106"/>
      <c r="J74" s="106"/>
      <c r="K74" s="106"/>
      <c r="L74" s="106"/>
      <c r="M74" s="106"/>
      <c r="N74" s="106"/>
      <c r="O74" s="106"/>
      <c r="P74" s="106"/>
      <c r="R74" s="7" t="s">
        <v>37</v>
      </c>
    </row>
    <row r="75" spans="1:18" ht="30" customHeight="1">
      <c r="A75" s="69" t="s">
        <v>59</v>
      </c>
      <c r="B75" s="71">
        <f>B73*120/1000</f>
        <v>12</v>
      </c>
      <c r="C75" s="71">
        <f>C73*120/1000</f>
        <v>12</v>
      </c>
      <c r="D75" s="33"/>
      <c r="E75" s="106"/>
      <c r="F75" s="106"/>
      <c r="G75" s="106"/>
      <c r="H75" s="98"/>
      <c r="I75" s="106"/>
      <c r="J75" s="106"/>
      <c r="K75" s="106"/>
      <c r="L75" s="106"/>
      <c r="M75" s="106"/>
      <c r="N75" s="106"/>
      <c r="O75" s="106"/>
      <c r="P75" s="106"/>
      <c r="R75" s="7" t="s">
        <v>88</v>
      </c>
    </row>
    <row r="76" spans="1:19" ht="30" customHeight="1">
      <c r="A76" s="60" t="s">
        <v>127</v>
      </c>
      <c r="B76" s="98">
        <f>B73-B74</f>
        <v>54</v>
      </c>
      <c r="C76" s="98">
        <f>C73-C74</f>
        <v>54</v>
      </c>
      <c r="D76" s="29"/>
      <c r="E76" s="42"/>
      <c r="F76" s="42"/>
      <c r="G76" s="42"/>
      <c r="H76" s="41"/>
      <c r="I76" s="106"/>
      <c r="J76" s="106"/>
      <c r="K76" s="106"/>
      <c r="L76" s="106"/>
      <c r="M76" s="106"/>
      <c r="N76" s="106"/>
      <c r="O76" s="106"/>
      <c r="P76" s="106"/>
      <c r="R76" s="7" t="s">
        <v>57</v>
      </c>
      <c r="S76" s="164"/>
    </row>
    <row r="77" spans="1:19" ht="30" customHeight="1">
      <c r="A77" s="56" t="s">
        <v>128</v>
      </c>
      <c r="B77" s="98">
        <f>B73-B75</f>
        <v>88</v>
      </c>
      <c r="C77" s="98">
        <f>C73-C75</f>
        <v>88</v>
      </c>
      <c r="D77" s="29"/>
      <c r="E77" s="42"/>
      <c r="F77" s="42"/>
      <c r="G77" s="42"/>
      <c r="H77" s="41"/>
      <c r="I77" s="106"/>
      <c r="J77" s="106"/>
      <c r="K77" s="106"/>
      <c r="L77" s="106"/>
      <c r="M77" s="106"/>
      <c r="N77" s="106"/>
      <c r="O77" s="106"/>
      <c r="P77" s="106"/>
      <c r="Q77" s="1"/>
      <c r="R77" s="7" t="s">
        <v>38</v>
      </c>
      <c r="S77" s="164">
        <f>B107</f>
        <v>0.4</v>
      </c>
    </row>
    <row r="78" spans="1:19" ht="30" customHeight="1">
      <c r="A78" s="205" t="s">
        <v>28</v>
      </c>
      <c r="B78" s="91">
        <v>20</v>
      </c>
      <c r="C78" s="91">
        <v>20</v>
      </c>
      <c r="D78" s="40">
        <v>20</v>
      </c>
      <c r="E78" s="42">
        <v>0.94</v>
      </c>
      <c r="F78" s="42">
        <v>0.2</v>
      </c>
      <c r="G78" s="42">
        <v>8.74</v>
      </c>
      <c r="H78" s="41">
        <v>40.52</v>
      </c>
      <c r="I78" s="42">
        <v>0</v>
      </c>
      <c r="J78" s="42">
        <v>0.016</v>
      </c>
      <c r="K78" s="42">
        <v>0</v>
      </c>
      <c r="L78" s="42">
        <v>0</v>
      </c>
      <c r="M78" s="42">
        <v>3.6</v>
      </c>
      <c r="N78" s="42">
        <v>17.4</v>
      </c>
      <c r="O78" s="42">
        <v>3.8</v>
      </c>
      <c r="P78" s="42">
        <v>0.56</v>
      </c>
      <c r="Q78" s="1"/>
      <c r="R78" s="6" t="s">
        <v>39</v>
      </c>
      <c r="S78" s="162"/>
    </row>
    <row r="79" spans="1:19" ht="30" customHeight="1">
      <c r="A79" s="308" t="s">
        <v>97</v>
      </c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1"/>
      <c r="R79" s="6" t="s">
        <v>40</v>
      </c>
      <c r="S79" s="162">
        <f>B91</f>
        <v>154</v>
      </c>
    </row>
    <row r="80" spans="1:19" s="133" customFormat="1" ht="45" customHeight="1">
      <c r="A80" s="307" t="s">
        <v>160</v>
      </c>
      <c r="B80" s="306" t="s">
        <v>4</v>
      </c>
      <c r="C80" s="306" t="s">
        <v>5</v>
      </c>
      <c r="D80" s="306" t="s">
        <v>208</v>
      </c>
      <c r="E80" s="307" t="s">
        <v>161</v>
      </c>
      <c r="F80" s="307"/>
      <c r="G80" s="307"/>
      <c r="H80" s="307"/>
      <c r="I80" s="299" t="s">
        <v>72</v>
      </c>
      <c r="J80" s="299"/>
      <c r="K80" s="299"/>
      <c r="L80" s="299"/>
      <c r="M80" s="314" t="s">
        <v>73</v>
      </c>
      <c r="N80" s="315"/>
      <c r="O80" s="315"/>
      <c r="P80" s="315"/>
      <c r="Q80" s="123"/>
      <c r="R80" s="6" t="s">
        <v>41</v>
      </c>
      <c r="S80" s="177"/>
    </row>
    <row r="81" spans="1:40" ht="30" customHeight="1">
      <c r="A81" s="307"/>
      <c r="B81" s="306"/>
      <c r="C81" s="306"/>
      <c r="D81" s="306"/>
      <c r="E81" s="300" t="s">
        <v>0</v>
      </c>
      <c r="F81" s="300" t="s">
        <v>1</v>
      </c>
      <c r="G81" s="300" t="s">
        <v>6</v>
      </c>
      <c r="H81" s="319" t="s">
        <v>2</v>
      </c>
      <c r="I81" s="299"/>
      <c r="J81" s="299"/>
      <c r="K81" s="299"/>
      <c r="L81" s="299"/>
      <c r="M81" s="315"/>
      <c r="N81" s="315"/>
      <c r="O81" s="315"/>
      <c r="P81" s="315"/>
      <c r="R81" s="6" t="s">
        <v>42</v>
      </c>
      <c r="S81" s="162"/>
      <c r="T81" s="15"/>
      <c r="U81" s="13"/>
      <c r="V81" s="13"/>
      <c r="W81" s="13"/>
      <c r="X81" s="13"/>
      <c r="Y81" s="13"/>
      <c r="Z81" s="13"/>
      <c r="AA81" s="12"/>
      <c r="AB81" s="12"/>
      <c r="AC81" s="12"/>
      <c r="AD81" s="12"/>
      <c r="AE81" s="145"/>
      <c r="AF81" s="13"/>
      <c r="AG81" s="13"/>
      <c r="AH81" s="13"/>
      <c r="AI81" s="13"/>
      <c r="AJ81" s="13"/>
      <c r="AK81" s="13"/>
      <c r="AL81" s="3"/>
      <c r="AM81" s="3"/>
      <c r="AN81" s="14"/>
    </row>
    <row r="82" spans="1:40" s="72" customFormat="1" ht="30" customHeight="1">
      <c r="A82" s="307"/>
      <c r="B82" s="306"/>
      <c r="C82" s="306"/>
      <c r="D82" s="306"/>
      <c r="E82" s="300"/>
      <c r="F82" s="300"/>
      <c r="G82" s="300"/>
      <c r="H82" s="319"/>
      <c r="I82" s="224" t="s">
        <v>20</v>
      </c>
      <c r="J82" s="225" t="s">
        <v>21</v>
      </c>
      <c r="K82" s="225" t="s">
        <v>130</v>
      </c>
      <c r="L82" s="225" t="s">
        <v>22</v>
      </c>
      <c r="M82" s="225" t="s">
        <v>23</v>
      </c>
      <c r="N82" s="225" t="s">
        <v>24</v>
      </c>
      <c r="O82" s="225" t="s">
        <v>25</v>
      </c>
      <c r="P82" s="225" t="s">
        <v>26</v>
      </c>
      <c r="R82" s="7" t="s">
        <v>43</v>
      </c>
      <c r="S82" s="164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</row>
    <row r="83" spans="1:40" s="72" customFormat="1" ht="30" customHeight="1">
      <c r="A83" s="313" t="s">
        <v>81</v>
      </c>
      <c r="B83" s="313"/>
      <c r="C83" s="313"/>
      <c r="D83" s="313"/>
      <c r="E83" s="111">
        <f>E84+E106+E110+E88+E94</f>
        <v>28.05</v>
      </c>
      <c r="F83" s="111">
        <f aca="true" t="shared" si="2" ref="F83:P83">F84+F106+F110+F88+F94</f>
        <v>34.54</v>
      </c>
      <c r="G83" s="111">
        <f t="shared" si="2"/>
        <v>51.17</v>
      </c>
      <c r="H83" s="107">
        <f t="shared" si="2"/>
        <v>627.74</v>
      </c>
      <c r="I83" s="111">
        <f t="shared" si="2"/>
        <v>11.589583333333334</v>
      </c>
      <c r="J83" s="111">
        <f t="shared" si="2"/>
        <v>0.07794444444444446</v>
      </c>
      <c r="K83" s="111">
        <f t="shared" si="2"/>
        <v>0.025</v>
      </c>
      <c r="L83" s="111">
        <f t="shared" si="2"/>
        <v>7.8533333333333335</v>
      </c>
      <c r="M83" s="111">
        <f t="shared" si="2"/>
        <v>227.03833333333333</v>
      </c>
      <c r="N83" s="111">
        <f t="shared" si="2"/>
        <v>293.44</v>
      </c>
      <c r="O83" s="111">
        <f t="shared" si="2"/>
        <v>39.32</v>
      </c>
      <c r="P83" s="111">
        <f t="shared" si="2"/>
        <v>3.21</v>
      </c>
      <c r="R83" s="72" t="s">
        <v>168</v>
      </c>
      <c r="S83" s="164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</row>
    <row r="84" spans="1:40" s="72" customFormat="1" ht="30" customHeight="1">
      <c r="A84" s="324" t="s">
        <v>131</v>
      </c>
      <c r="B84" s="324"/>
      <c r="C84" s="324"/>
      <c r="D84" s="29">
        <v>40</v>
      </c>
      <c r="E84" s="42">
        <v>3.4</v>
      </c>
      <c r="F84" s="42">
        <v>6.8</v>
      </c>
      <c r="G84" s="42">
        <v>10.2</v>
      </c>
      <c r="H84" s="41">
        <f>G84*4+F84*9+E84*4</f>
        <v>115.6</v>
      </c>
      <c r="I84" s="42">
        <v>0.02</v>
      </c>
      <c r="J84" s="42">
        <v>0.03</v>
      </c>
      <c r="K84" s="42">
        <v>0</v>
      </c>
      <c r="L84" s="42">
        <v>0.52</v>
      </c>
      <c r="M84" s="42">
        <v>78.52</v>
      </c>
      <c r="N84" s="42">
        <v>62.45</v>
      </c>
      <c r="O84" s="42">
        <v>7.51</v>
      </c>
      <c r="P84" s="42">
        <v>0.4</v>
      </c>
      <c r="R84" s="7" t="s">
        <v>44</v>
      </c>
      <c r="S84" s="174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</row>
    <row r="85" spans="1:40" s="72" customFormat="1" ht="30" customHeight="1">
      <c r="A85" s="56" t="s">
        <v>15</v>
      </c>
      <c r="B85" s="33">
        <v>5</v>
      </c>
      <c r="C85" s="33">
        <v>5</v>
      </c>
      <c r="D85" s="19"/>
      <c r="E85" s="42"/>
      <c r="F85" s="42"/>
      <c r="G85" s="42"/>
      <c r="H85" s="41"/>
      <c r="I85" s="42"/>
      <c r="J85" s="42"/>
      <c r="K85" s="42"/>
      <c r="L85" s="42"/>
      <c r="M85" s="42"/>
      <c r="N85" s="124"/>
      <c r="O85" s="124"/>
      <c r="P85" s="124"/>
      <c r="R85" s="6" t="s">
        <v>45</v>
      </c>
      <c r="S85" s="162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</row>
    <row r="86" spans="1:40" s="72" customFormat="1" ht="30" customHeight="1">
      <c r="A86" s="56" t="s">
        <v>78</v>
      </c>
      <c r="B86" s="33">
        <v>16</v>
      </c>
      <c r="C86" s="33">
        <v>15</v>
      </c>
      <c r="D86" s="19"/>
      <c r="E86" s="42"/>
      <c r="F86" s="42"/>
      <c r="G86" s="42"/>
      <c r="H86" s="41"/>
      <c r="I86" s="42"/>
      <c r="J86" s="42"/>
      <c r="K86" s="42"/>
      <c r="L86" s="42"/>
      <c r="M86" s="42"/>
      <c r="N86" s="124"/>
      <c r="O86" s="124"/>
      <c r="P86" s="124"/>
      <c r="R86" s="6" t="s">
        <v>46</v>
      </c>
      <c r="S86" s="152">
        <f>B86</f>
        <v>16</v>
      </c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</row>
    <row r="87" spans="1:40" s="72" customFormat="1" ht="30" customHeight="1">
      <c r="A87" s="97" t="s">
        <v>7</v>
      </c>
      <c r="B87" s="91">
        <v>20</v>
      </c>
      <c r="C87" s="91">
        <v>20</v>
      </c>
      <c r="D87" s="40"/>
      <c r="E87" s="42"/>
      <c r="F87" s="42"/>
      <c r="G87" s="42"/>
      <c r="H87" s="41"/>
      <c r="I87" s="42"/>
      <c r="J87" s="42"/>
      <c r="K87" s="42"/>
      <c r="L87" s="42"/>
      <c r="M87" s="42"/>
      <c r="N87" s="42"/>
      <c r="O87" s="42"/>
      <c r="P87" s="42"/>
      <c r="R87" s="7" t="s">
        <v>47</v>
      </c>
      <c r="S87" s="162">
        <f>C85</f>
        <v>5</v>
      </c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</row>
    <row r="88" spans="1:40" s="72" customFormat="1" ht="30" customHeight="1">
      <c r="A88" s="322" t="s">
        <v>191</v>
      </c>
      <c r="B88" s="322"/>
      <c r="C88" s="322"/>
      <c r="D88" s="99">
        <v>100</v>
      </c>
      <c r="E88" s="43">
        <v>19.1</v>
      </c>
      <c r="F88" s="43">
        <v>18.9</v>
      </c>
      <c r="G88" s="42">
        <v>0</v>
      </c>
      <c r="H88" s="41">
        <f>G88*4+F88*9+E88*4</f>
        <v>246.5</v>
      </c>
      <c r="I88" s="42">
        <v>0.23958333333333331</v>
      </c>
      <c r="J88" s="42">
        <v>0.03194444444444445</v>
      </c>
      <c r="K88" s="42">
        <v>0.025</v>
      </c>
      <c r="L88" s="42">
        <v>1.8333333333333335</v>
      </c>
      <c r="M88" s="42">
        <v>74.35833333333333</v>
      </c>
      <c r="N88" s="42">
        <v>160.6</v>
      </c>
      <c r="O88" s="42">
        <v>9.4</v>
      </c>
      <c r="P88" s="42">
        <v>1.1</v>
      </c>
      <c r="R88" s="7" t="s">
        <v>48</v>
      </c>
      <c r="S88" s="162">
        <f>B93+C103</f>
        <v>13</v>
      </c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</row>
    <row r="89" spans="1:40" s="72" customFormat="1" ht="30" customHeight="1">
      <c r="A89" s="54" t="s">
        <v>95</v>
      </c>
      <c r="B89" s="49">
        <v>166</v>
      </c>
      <c r="C89" s="98">
        <v>145</v>
      </c>
      <c r="D89" s="91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R89" s="7" t="s">
        <v>49</v>
      </c>
      <c r="S89" s="162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</row>
    <row r="90" spans="1:40" s="72" customFormat="1" ht="30" customHeight="1">
      <c r="A90" s="57" t="s">
        <v>51</v>
      </c>
      <c r="B90" s="25">
        <v>157</v>
      </c>
      <c r="C90" s="98">
        <v>145</v>
      </c>
      <c r="D90" s="91"/>
      <c r="E90" s="106"/>
      <c r="F90" s="106"/>
      <c r="G90" s="106"/>
      <c r="H90" s="98"/>
      <c r="I90" s="106"/>
      <c r="J90" s="106"/>
      <c r="K90" s="106"/>
      <c r="L90" s="106"/>
      <c r="M90" s="106"/>
      <c r="N90" s="106"/>
      <c r="O90" s="106"/>
      <c r="P90" s="106"/>
      <c r="R90" s="11" t="s">
        <v>156</v>
      </c>
      <c r="S90" s="152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</row>
    <row r="91" spans="1:19" ht="30" customHeight="1">
      <c r="A91" s="57" t="s">
        <v>120</v>
      </c>
      <c r="B91" s="25">
        <v>154</v>
      </c>
      <c r="C91" s="98">
        <v>145</v>
      </c>
      <c r="D91" s="91"/>
      <c r="E91" s="106"/>
      <c r="F91" s="106"/>
      <c r="G91" s="106"/>
      <c r="H91" s="98"/>
      <c r="I91" s="106"/>
      <c r="J91" s="106"/>
      <c r="K91" s="106"/>
      <c r="L91" s="106"/>
      <c r="M91" s="106"/>
      <c r="N91" s="106"/>
      <c r="O91" s="106"/>
      <c r="P91" s="106"/>
      <c r="R91" s="260" t="s">
        <v>63</v>
      </c>
      <c r="S91" s="261"/>
    </row>
    <row r="92" spans="1:19" ht="30" customHeight="1">
      <c r="A92" s="109" t="s">
        <v>199</v>
      </c>
      <c r="B92" s="98">
        <v>5</v>
      </c>
      <c r="C92" s="98">
        <v>5</v>
      </c>
      <c r="D92" s="91"/>
      <c r="E92" s="106"/>
      <c r="F92" s="106"/>
      <c r="G92" s="106"/>
      <c r="H92" s="98"/>
      <c r="I92" s="106"/>
      <c r="J92" s="106"/>
      <c r="K92" s="106"/>
      <c r="L92" s="106"/>
      <c r="M92" s="106"/>
      <c r="N92" s="106"/>
      <c r="O92" s="106"/>
      <c r="P92" s="106"/>
      <c r="R92" s="78" t="s">
        <v>28</v>
      </c>
      <c r="S92" s="74">
        <f>C140</f>
        <v>10</v>
      </c>
    </row>
    <row r="93" spans="1:19" ht="30" customHeight="1">
      <c r="A93" s="56" t="s">
        <v>8</v>
      </c>
      <c r="B93" s="34">
        <v>3</v>
      </c>
      <c r="C93" s="34">
        <v>3</v>
      </c>
      <c r="D93" s="91"/>
      <c r="E93" s="106"/>
      <c r="F93" s="106"/>
      <c r="G93" s="106"/>
      <c r="H93" s="98"/>
      <c r="I93" s="106"/>
      <c r="J93" s="106"/>
      <c r="K93" s="106"/>
      <c r="L93" s="106"/>
      <c r="M93" s="106"/>
      <c r="N93" s="106"/>
      <c r="O93" s="106"/>
      <c r="P93" s="106"/>
      <c r="R93" s="6" t="s">
        <v>29</v>
      </c>
      <c r="S93" s="178">
        <f>C117+B128</f>
        <v>25.3</v>
      </c>
    </row>
    <row r="94" spans="1:19" ht="30" customHeight="1">
      <c r="A94" s="289" t="s">
        <v>253</v>
      </c>
      <c r="B94" s="289"/>
      <c r="C94" s="289"/>
      <c r="D94" s="19">
        <v>180</v>
      </c>
      <c r="E94" s="130">
        <v>4.41</v>
      </c>
      <c r="F94" s="130">
        <v>8.64</v>
      </c>
      <c r="G94" s="130">
        <v>19.53</v>
      </c>
      <c r="H94" s="41">
        <f>E94*4+F94*9+G94*4</f>
        <v>173.52</v>
      </c>
      <c r="I94" s="201">
        <v>10.53</v>
      </c>
      <c r="J94" s="42">
        <v>0</v>
      </c>
      <c r="K94" s="42">
        <v>0</v>
      </c>
      <c r="L94" s="42">
        <v>5.49</v>
      </c>
      <c r="M94" s="42">
        <v>68.4</v>
      </c>
      <c r="N94" s="42">
        <v>52.92</v>
      </c>
      <c r="O94" s="42">
        <v>18.090000000000003</v>
      </c>
      <c r="P94" s="42">
        <v>1.08</v>
      </c>
      <c r="R94" s="116" t="s">
        <v>30</v>
      </c>
      <c r="S94" s="179"/>
    </row>
    <row r="95" spans="1:19" ht="30" customHeight="1">
      <c r="A95" s="60" t="s">
        <v>9</v>
      </c>
      <c r="B95" s="102">
        <f>C95*1.33</f>
        <v>61.18000000000001</v>
      </c>
      <c r="C95" s="102">
        <v>46</v>
      </c>
      <c r="D95" s="33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R95" s="117" t="s">
        <v>56</v>
      </c>
      <c r="S95" s="178">
        <f>B121</f>
        <v>11</v>
      </c>
    </row>
    <row r="96" spans="1:19" ht="30" customHeight="1">
      <c r="A96" s="60" t="s">
        <v>10</v>
      </c>
      <c r="B96" s="102">
        <f>C96*1.43</f>
        <v>65.78</v>
      </c>
      <c r="C96" s="102">
        <v>46</v>
      </c>
      <c r="D96" s="33"/>
      <c r="E96" s="38"/>
      <c r="F96" s="38"/>
      <c r="G96" s="38"/>
      <c r="H96" s="34"/>
      <c r="I96" s="131"/>
      <c r="J96" s="42"/>
      <c r="K96" s="42"/>
      <c r="L96" s="42"/>
      <c r="M96" s="42"/>
      <c r="N96" s="42"/>
      <c r="O96" s="42"/>
      <c r="P96" s="42"/>
      <c r="R96" s="108" t="s">
        <v>186</v>
      </c>
      <c r="S96" s="178"/>
    </row>
    <row r="97" spans="1:19" ht="30" customHeight="1">
      <c r="A97" s="60" t="s">
        <v>11</v>
      </c>
      <c r="B97" s="102">
        <f>C97*1.54</f>
        <v>70.84</v>
      </c>
      <c r="C97" s="102">
        <v>46</v>
      </c>
      <c r="D97" s="33"/>
      <c r="E97" s="38"/>
      <c r="F97" s="38"/>
      <c r="G97" s="38"/>
      <c r="H97" s="34"/>
      <c r="I97" s="204"/>
      <c r="J97" s="137"/>
      <c r="K97" s="137"/>
      <c r="L97" s="137"/>
      <c r="M97" s="137"/>
      <c r="N97" s="137"/>
      <c r="O97" s="137"/>
      <c r="P97" s="137"/>
      <c r="R97" s="116" t="s">
        <v>31</v>
      </c>
      <c r="S97" s="180"/>
    </row>
    <row r="98" spans="1:19" ht="30" customHeight="1">
      <c r="A98" s="60" t="s">
        <v>12</v>
      </c>
      <c r="B98" s="102">
        <f>C98*1.67</f>
        <v>76.82</v>
      </c>
      <c r="C98" s="102">
        <v>46</v>
      </c>
      <c r="D98" s="33"/>
      <c r="E98" s="38"/>
      <c r="F98" s="38"/>
      <c r="G98" s="38"/>
      <c r="H98" s="34"/>
      <c r="I98" s="204"/>
      <c r="J98" s="137"/>
      <c r="K98" s="137"/>
      <c r="L98" s="137"/>
      <c r="M98" s="137"/>
      <c r="N98" s="137"/>
      <c r="O98" s="137"/>
      <c r="P98" s="137"/>
      <c r="R98" s="116" t="s">
        <v>32</v>
      </c>
      <c r="S98" s="180"/>
    </row>
    <row r="99" spans="1:19" ht="30" customHeight="1">
      <c r="A99" s="60" t="s">
        <v>200</v>
      </c>
      <c r="B99" s="102">
        <f>C99*1.25</f>
        <v>67.5</v>
      </c>
      <c r="C99" s="102">
        <v>54</v>
      </c>
      <c r="D99" s="33"/>
      <c r="E99" s="38"/>
      <c r="F99" s="38"/>
      <c r="G99" s="38"/>
      <c r="H99" s="34"/>
      <c r="I99" s="204"/>
      <c r="J99" s="137"/>
      <c r="K99" s="137"/>
      <c r="L99" s="137"/>
      <c r="M99" s="137"/>
      <c r="N99" s="137"/>
      <c r="O99" s="137"/>
      <c r="P99" s="137"/>
      <c r="R99" s="6" t="s">
        <v>33</v>
      </c>
      <c r="S99" s="178"/>
    </row>
    <row r="100" spans="1:18" ht="30" customHeight="1">
      <c r="A100" s="60" t="s">
        <v>13</v>
      </c>
      <c r="B100" s="102">
        <f>C100*1.33</f>
        <v>71.82000000000001</v>
      </c>
      <c r="C100" s="102">
        <v>54</v>
      </c>
      <c r="D100" s="33"/>
      <c r="E100" s="38"/>
      <c r="F100" s="38"/>
      <c r="G100" s="38"/>
      <c r="H100" s="34"/>
      <c r="I100" s="204"/>
      <c r="J100" s="137"/>
      <c r="K100" s="137"/>
      <c r="L100" s="137"/>
      <c r="M100" s="137"/>
      <c r="N100" s="137"/>
      <c r="O100" s="137"/>
      <c r="P100" s="137"/>
      <c r="R100" s="7" t="s">
        <v>34</v>
      </c>
    </row>
    <row r="101" spans="1:19" ht="30" customHeight="1">
      <c r="A101" s="60" t="s">
        <v>14</v>
      </c>
      <c r="B101" s="102">
        <f>C101*1.19</f>
        <v>26.18</v>
      </c>
      <c r="C101" s="102">
        <v>22</v>
      </c>
      <c r="D101" s="33"/>
      <c r="E101" s="38"/>
      <c r="F101" s="38"/>
      <c r="G101" s="38"/>
      <c r="H101" s="34"/>
      <c r="I101" s="204"/>
      <c r="J101" s="137"/>
      <c r="K101" s="137"/>
      <c r="L101" s="137"/>
      <c r="M101" s="137"/>
      <c r="N101" s="137"/>
      <c r="O101" s="137"/>
      <c r="P101" s="137"/>
      <c r="R101" s="7" t="s">
        <v>35</v>
      </c>
      <c r="S101" s="162">
        <f>+C134+B125</f>
        <v>24.6</v>
      </c>
    </row>
    <row r="102" spans="1:19" ht="30" customHeight="1">
      <c r="A102" s="60" t="s">
        <v>167</v>
      </c>
      <c r="B102" s="102">
        <f>C102*1.25</f>
        <v>123.75</v>
      </c>
      <c r="C102" s="102">
        <v>99</v>
      </c>
      <c r="D102" s="33"/>
      <c r="E102" s="38"/>
      <c r="F102" s="38"/>
      <c r="G102" s="38"/>
      <c r="H102" s="34"/>
      <c r="I102" s="204"/>
      <c r="J102" s="137"/>
      <c r="K102" s="137"/>
      <c r="L102" s="137"/>
      <c r="M102" s="137"/>
      <c r="N102" s="137"/>
      <c r="O102" s="137"/>
      <c r="P102" s="137"/>
      <c r="R102" s="7" t="s">
        <v>36</v>
      </c>
      <c r="S102" s="164"/>
    </row>
    <row r="103" spans="1:19" ht="30" customHeight="1">
      <c r="A103" s="60" t="s">
        <v>8</v>
      </c>
      <c r="B103" s="102">
        <v>10</v>
      </c>
      <c r="C103" s="102">
        <v>10</v>
      </c>
      <c r="D103" s="33"/>
      <c r="E103" s="38"/>
      <c r="F103" s="38"/>
      <c r="G103" s="38"/>
      <c r="H103" s="34"/>
      <c r="I103" s="204"/>
      <c r="J103" s="137"/>
      <c r="K103" s="137"/>
      <c r="L103" s="137"/>
      <c r="M103" s="137"/>
      <c r="N103" s="137"/>
      <c r="O103" s="137"/>
      <c r="P103" s="137"/>
      <c r="R103" s="7" t="s">
        <v>37</v>
      </c>
      <c r="S103" s="152">
        <f>C118</f>
        <v>20</v>
      </c>
    </row>
    <row r="104" spans="1:19" ht="30" customHeight="1">
      <c r="A104" s="109" t="s">
        <v>199</v>
      </c>
      <c r="B104" s="102">
        <v>6</v>
      </c>
      <c r="C104" s="102">
        <v>6</v>
      </c>
      <c r="D104" s="33"/>
      <c r="E104" s="38"/>
      <c r="F104" s="38"/>
      <c r="G104" s="38"/>
      <c r="H104" s="34"/>
      <c r="I104" s="204"/>
      <c r="J104" s="137"/>
      <c r="K104" s="137"/>
      <c r="L104" s="137"/>
      <c r="M104" s="137"/>
      <c r="N104" s="137"/>
      <c r="O104" s="137"/>
      <c r="P104" s="137"/>
      <c r="R104" s="7" t="s">
        <v>88</v>
      </c>
      <c r="S104" s="181"/>
    </row>
    <row r="105" spans="1:19" s="72" customFormat="1" ht="30" customHeight="1">
      <c r="A105" s="60" t="s">
        <v>17</v>
      </c>
      <c r="B105" s="122">
        <v>4.5</v>
      </c>
      <c r="C105" s="122">
        <v>4.5</v>
      </c>
      <c r="D105" s="33"/>
      <c r="E105" s="38"/>
      <c r="F105" s="38"/>
      <c r="G105" s="38"/>
      <c r="H105" s="34"/>
      <c r="I105" s="204"/>
      <c r="J105" s="137"/>
      <c r="K105" s="137"/>
      <c r="L105" s="137"/>
      <c r="M105" s="137"/>
      <c r="N105" s="137"/>
      <c r="O105" s="137"/>
      <c r="P105" s="137"/>
      <c r="R105" s="7" t="s">
        <v>57</v>
      </c>
      <c r="S105" s="152">
        <f>+B133</f>
        <v>5</v>
      </c>
    </row>
    <row r="106" spans="1:19" ht="30" customHeight="1">
      <c r="A106" s="323" t="s">
        <v>119</v>
      </c>
      <c r="B106" s="323"/>
      <c r="C106" s="323"/>
      <c r="D106" s="18" t="s">
        <v>92</v>
      </c>
      <c r="E106" s="40">
        <v>0.2</v>
      </c>
      <c r="F106" s="42">
        <v>0</v>
      </c>
      <c r="G106" s="40">
        <v>12.7</v>
      </c>
      <c r="H106" s="41">
        <f>G106*4+F106*9+E106*4</f>
        <v>51.599999999999994</v>
      </c>
      <c r="I106" s="42">
        <v>0.8</v>
      </c>
      <c r="J106" s="42">
        <v>0</v>
      </c>
      <c r="K106" s="42">
        <v>0</v>
      </c>
      <c r="L106" s="42">
        <v>0.01</v>
      </c>
      <c r="M106" s="42">
        <v>2.16</v>
      </c>
      <c r="N106" s="42">
        <v>0.07</v>
      </c>
      <c r="O106" s="42">
        <v>0.52</v>
      </c>
      <c r="P106" s="42">
        <v>0.07</v>
      </c>
      <c r="R106" s="6" t="s">
        <v>38</v>
      </c>
      <c r="S106" s="181"/>
    </row>
    <row r="107" spans="1:19" s="72" customFormat="1" ht="30" customHeight="1">
      <c r="A107" s="62" t="s">
        <v>140</v>
      </c>
      <c r="B107" s="38">
        <v>0.4</v>
      </c>
      <c r="C107" s="38">
        <v>0.4</v>
      </c>
      <c r="D107" s="33"/>
      <c r="E107" s="91"/>
      <c r="F107" s="91"/>
      <c r="G107" s="40"/>
      <c r="H107" s="41"/>
      <c r="I107" s="105"/>
      <c r="J107" s="105"/>
      <c r="K107" s="105"/>
      <c r="L107" s="105"/>
      <c r="M107" s="105"/>
      <c r="N107" s="105"/>
      <c r="O107" s="105"/>
      <c r="P107" s="105"/>
      <c r="R107" s="6" t="s">
        <v>39</v>
      </c>
      <c r="S107" s="162"/>
    </row>
    <row r="108" spans="1:19" s="72" customFormat="1" ht="30" customHeight="1">
      <c r="A108" s="56" t="s">
        <v>3</v>
      </c>
      <c r="B108" s="33">
        <v>12</v>
      </c>
      <c r="C108" s="33">
        <v>12</v>
      </c>
      <c r="D108" s="33"/>
      <c r="E108" s="91"/>
      <c r="F108" s="91"/>
      <c r="G108" s="40"/>
      <c r="H108" s="41"/>
      <c r="I108" s="105"/>
      <c r="J108" s="105"/>
      <c r="K108" s="105"/>
      <c r="L108" s="105"/>
      <c r="M108" s="105"/>
      <c r="N108" s="105"/>
      <c r="O108" s="105"/>
      <c r="P108" s="105"/>
      <c r="R108" s="6" t="s">
        <v>40</v>
      </c>
      <c r="S108" s="162"/>
    </row>
    <row r="109" spans="1:19" s="72" customFormat="1" ht="30" customHeight="1">
      <c r="A109" s="53" t="s">
        <v>86</v>
      </c>
      <c r="B109" s="33">
        <v>6</v>
      </c>
      <c r="C109" s="33">
        <v>5</v>
      </c>
      <c r="D109" s="33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R109" s="6" t="s">
        <v>41</v>
      </c>
      <c r="S109" s="152"/>
    </row>
    <row r="110" spans="1:19" s="72" customFormat="1" ht="30" customHeight="1">
      <c r="A110" s="252" t="s">
        <v>28</v>
      </c>
      <c r="B110" s="91">
        <v>20</v>
      </c>
      <c r="C110" s="91">
        <v>20</v>
      </c>
      <c r="D110" s="40">
        <v>20</v>
      </c>
      <c r="E110" s="42">
        <v>0.94</v>
      </c>
      <c r="F110" s="42">
        <v>0.2</v>
      </c>
      <c r="G110" s="42">
        <v>8.74</v>
      </c>
      <c r="H110" s="41">
        <v>40.52</v>
      </c>
      <c r="I110" s="42">
        <v>0</v>
      </c>
      <c r="J110" s="42">
        <v>0.016</v>
      </c>
      <c r="K110" s="42">
        <v>0</v>
      </c>
      <c r="L110" s="42">
        <v>0</v>
      </c>
      <c r="M110" s="42">
        <v>3.6</v>
      </c>
      <c r="N110" s="42">
        <v>17.4</v>
      </c>
      <c r="O110" s="42">
        <v>3.8</v>
      </c>
      <c r="P110" s="42">
        <v>0.56</v>
      </c>
      <c r="R110" s="6" t="s">
        <v>42</v>
      </c>
      <c r="S110" s="162"/>
    </row>
    <row r="111" spans="1:19" s="72" customFormat="1" ht="30" customHeight="1">
      <c r="A111" s="308" t="s">
        <v>98</v>
      </c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R111" s="7" t="s">
        <v>43</v>
      </c>
      <c r="S111" s="162">
        <f>B131+C135</f>
        <v>150</v>
      </c>
    </row>
    <row r="112" spans="1:18" ht="30" customHeight="1">
      <c r="A112" s="307" t="s">
        <v>160</v>
      </c>
      <c r="B112" s="306" t="s">
        <v>4</v>
      </c>
      <c r="C112" s="306" t="s">
        <v>5</v>
      </c>
      <c r="D112" s="306" t="s">
        <v>208</v>
      </c>
      <c r="E112" s="307" t="s">
        <v>161</v>
      </c>
      <c r="F112" s="307"/>
      <c r="G112" s="307"/>
      <c r="H112" s="307"/>
      <c r="I112" s="299" t="s">
        <v>72</v>
      </c>
      <c r="J112" s="299"/>
      <c r="K112" s="299"/>
      <c r="L112" s="299"/>
      <c r="M112" s="314" t="s">
        <v>73</v>
      </c>
      <c r="N112" s="315"/>
      <c r="O112" s="315"/>
      <c r="P112" s="315"/>
      <c r="R112" s="11" t="s">
        <v>168</v>
      </c>
    </row>
    <row r="113" spans="1:19" ht="30" customHeight="1">
      <c r="A113" s="307"/>
      <c r="B113" s="306"/>
      <c r="C113" s="306"/>
      <c r="D113" s="306"/>
      <c r="E113" s="300" t="s">
        <v>0</v>
      </c>
      <c r="F113" s="300" t="s">
        <v>1</v>
      </c>
      <c r="G113" s="300" t="s">
        <v>6</v>
      </c>
      <c r="H113" s="319" t="s">
        <v>2</v>
      </c>
      <c r="I113" s="299"/>
      <c r="J113" s="299"/>
      <c r="K113" s="299"/>
      <c r="L113" s="299"/>
      <c r="M113" s="315"/>
      <c r="N113" s="315"/>
      <c r="O113" s="315"/>
      <c r="P113" s="315"/>
      <c r="R113" s="7" t="s">
        <v>44</v>
      </c>
      <c r="S113" s="174">
        <f>B120</f>
        <v>150</v>
      </c>
    </row>
    <row r="114" spans="1:19" ht="30" customHeight="1">
      <c r="A114" s="307"/>
      <c r="B114" s="306"/>
      <c r="C114" s="306"/>
      <c r="D114" s="306"/>
      <c r="E114" s="300"/>
      <c r="F114" s="300"/>
      <c r="G114" s="300"/>
      <c r="H114" s="319"/>
      <c r="I114" s="224" t="s">
        <v>20</v>
      </c>
      <c r="J114" s="225" t="s">
        <v>21</v>
      </c>
      <c r="K114" s="225" t="s">
        <v>130</v>
      </c>
      <c r="L114" s="225" t="s">
        <v>22</v>
      </c>
      <c r="M114" s="225" t="s">
        <v>23</v>
      </c>
      <c r="N114" s="225" t="s">
        <v>24</v>
      </c>
      <c r="O114" s="225" t="s">
        <v>25</v>
      </c>
      <c r="P114" s="225" t="s">
        <v>26</v>
      </c>
      <c r="Q114" s="9"/>
      <c r="R114" s="6" t="s">
        <v>45</v>
      </c>
      <c r="S114" s="162">
        <f>B127</f>
        <v>5.3</v>
      </c>
    </row>
    <row r="115" spans="1:18" ht="30" customHeight="1">
      <c r="A115" s="313" t="s">
        <v>81</v>
      </c>
      <c r="B115" s="313"/>
      <c r="C115" s="313"/>
      <c r="D115" s="313"/>
      <c r="E115" s="111">
        <f>E116+E119+E132+E140</f>
        <v>27.47</v>
      </c>
      <c r="F115" s="111">
        <f aca="true" t="shared" si="3" ref="F115:P115">F116+F119+F132+F140</f>
        <v>15.699999999999998</v>
      </c>
      <c r="G115" s="111">
        <f t="shared" si="3"/>
        <v>76.27000000000001</v>
      </c>
      <c r="H115" s="107">
        <f t="shared" si="3"/>
        <v>556.26</v>
      </c>
      <c r="I115" s="111">
        <f t="shared" si="3"/>
        <v>1.84</v>
      </c>
      <c r="J115" s="111">
        <f t="shared" si="3"/>
        <v>0.12494117647058825</v>
      </c>
      <c r="K115" s="111">
        <f t="shared" si="3"/>
        <v>0.18000000000000002</v>
      </c>
      <c r="L115" s="111">
        <f t="shared" si="3"/>
        <v>1.0807058823529412</v>
      </c>
      <c r="M115" s="111">
        <f t="shared" si="3"/>
        <v>593.48</v>
      </c>
      <c r="N115" s="111">
        <f t="shared" si="3"/>
        <v>561.5240000000001</v>
      </c>
      <c r="O115" s="111">
        <f t="shared" si="3"/>
        <v>105.52</v>
      </c>
      <c r="P115" s="111">
        <f t="shared" si="3"/>
        <v>1.59</v>
      </c>
      <c r="R115" s="6" t="s">
        <v>46</v>
      </c>
    </row>
    <row r="116" spans="1:19" ht="30" customHeight="1">
      <c r="A116" s="309" t="s">
        <v>117</v>
      </c>
      <c r="B116" s="310"/>
      <c r="C116" s="311"/>
      <c r="D116" s="19" t="s">
        <v>284</v>
      </c>
      <c r="E116" s="42">
        <v>2.7</v>
      </c>
      <c r="F116" s="42">
        <v>0.2</v>
      </c>
      <c r="G116" s="42">
        <v>22.1</v>
      </c>
      <c r="H116" s="41">
        <f>G116*4+F116*9+E116*4</f>
        <v>101</v>
      </c>
      <c r="I116" s="42">
        <v>0.6000000000000001</v>
      </c>
      <c r="J116" s="42">
        <v>0.024</v>
      </c>
      <c r="K116" s="42">
        <v>0</v>
      </c>
      <c r="L116" s="42">
        <v>0.45600000000000007</v>
      </c>
      <c r="M116" s="42">
        <v>7.68</v>
      </c>
      <c r="N116" s="42">
        <v>19.524</v>
      </c>
      <c r="O116" s="42">
        <v>5.5200000000000005</v>
      </c>
      <c r="P116" s="42">
        <v>0.36000000000000004</v>
      </c>
      <c r="R116" s="7" t="s">
        <v>47</v>
      </c>
      <c r="S116" s="162">
        <f>B129</f>
        <v>5.3</v>
      </c>
    </row>
    <row r="117" spans="1:19" ht="30" customHeight="1">
      <c r="A117" s="55" t="s">
        <v>7</v>
      </c>
      <c r="B117" s="22">
        <v>20</v>
      </c>
      <c r="C117" s="22">
        <v>20</v>
      </c>
      <c r="D117" s="2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R117" s="7" t="s">
        <v>48</v>
      </c>
      <c r="S117" s="162"/>
    </row>
    <row r="118" spans="1:19" ht="30" customHeight="1">
      <c r="A118" s="226" t="s">
        <v>84</v>
      </c>
      <c r="B118" s="103">
        <v>20.3</v>
      </c>
      <c r="C118" s="103">
        <v>20</v>
      </c>
      <c r="D118" s="103"/>
      <c r="E118" s="88"/>
      <c r="F118" s="88"/>
      <c r="G118" s="88"/>
      <c r="H118" s="93"/>
      <c r="I118" s="128"/>
      <c r="J118" s="128"/>
      <c r="K118" s="128"/>
      <c r="L118" s="128"/>
      <c r="M118" s="128"/>
      <c r="N118" s="128"/>
      <c r="O118" s="128"/>
      <c r="P118" s="128"/>
      <c r="R118" s="44" t="s">
        <v>49</v>
      </c>
      <c r="S118" s="162">
        <f>B124</f>
        <v>6.4</v>
      </c>
    </row>
    <row r="119" spans="1:19" s="72" customFormat="1" ht="30" customHeight="1">
      <c r="A119" s="340" t="s">
        <v>270</v>
      </c>
      <c r="B119" s="340"/>
      <c r="C119" s="340"/>
      <c r="D119" s="238">
        <v>180</v>
      </c>
      <c r="E119" s="124">
        <v>20.3</v>
      </c>
      <c r="F119" s="124">
        <v>11.2</v>
      </c>
      <c r="G119" s="124">
        <v>29.7</v>
      </c>
      <c r="H119" s="41">
        <f>G119*4+F119*9+E119*4</f>
        <v>300.8</v>
      </c>
      <c r="I119" s="124">
        <v>0.54</v>
      </c>
      <c r="J119" s="124">
        <v>0.052941176470588235</v>
      </c>
      <c r="K119" s="124">
        <v>0.18000000000000002</v>
      </c>
      <c r="L119" s="124">
        <v>0.6247058823529411</v>
      </c>
      <c r="M119" s="124">
        <v>407</v>
      </c>
      <c r="N119" s="124">
        <v>399.6</v>
      </c>
      <c r="O119" s="124">
        <v>98.1</v>
      </c>
      <c r="P119" s="124">
        <v>0.9</v>
      </c>
      <c r="R119" s="44" t="s">
        <v>156</v>
      </c>
      <c r="S119" s="182"/>
    </row>
    <row r="120" spans="1:16" ht="30" customHeight="1">
      <c r="A120" s="239" t="s">
        <v>27</v>
      </c>
      <c r="B120" s="132">
        <v>150</v>
      </c>
      <c r="C120" s="132">
        <v>149</v>
      </c>
      <c r="D120" s="100"/>
      <c r="E120" s="124"/>
      <c r="F120" s="124"/>
      <c r="G120" s="124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1:19" ht="30" customHeight="1">
      <c r="A121" s="240" t="s">
        <v>82</v>
      </c>
      <c r="B121" s="50">
        <v>11</v>
      </c>
      <c r="C121" s="50">
        <v>11</v>
      </c>
      <c r="D121" s="100"/>
      <c r="E121" s="129"/>
      <c r="F121" s="129"/>
      <c r="G121" s="129"/>
      <c r="H121" s="100"/>
      <c r="I121" s="129"/>
      <c r="J121" s="129"/>
      <c r="K121" s="129"/>
      <c r="L121" s="129"/>
      <c r="M121" s="129"/>
      <c r="N121" s="129"/>
      <c r="O121" s="129"/>
      <c r="P121" s="129"/>
      <c r="R121" s="73" t="s">
        <v>64</v>
      </c>
      <c r="S121" s="164"/>
    </row>
    <row r="122" spans="1:19" ht="30" customHeight="1">
      <c r="A122" s="285" t="s">
        <v>271</v>
      </c>
      <c r="B122" s="50">
        <v>38</v>
      </c>
      <c r="C122" s="50">
        <v>38</v>
      </c>
      <c r="D122" s="100"/>
      <c r="E122" s="129"/>
      <c r="F122" s="129"/>
      <c r="G122" s="129"/>
      <c r="H122" s="100"/>
      <c r="I122" s="129"/>
      <c r="J122" s="129"/>
      <c r="K122" s="129"/>
      <c r="L122" s="129"/>
      <c r="M122" s="129"/>
      <c r="N122" s="129"/>
      <c r="O122" s="129"/>
      <c r="P122" s="129"/>
      <c r="R122" s="5" t="s">
        <v>28</v>
      </c>
      <c r="S122" s="152">
        <f>D178</f>
        <v>20</v>
      </c>
    </row>
    <row r="123" spans="1:19" ht="30" customHeight="1">
      <c r="A123" s="240" t="s">
        <v>272</v>
      </c>
      <c r="B123" s="50">
        <v>12</v>
      </c>
      <c r="C123" s="50">
        <v>12</v>
      </c>
      <c r="D123" s="100"/>
      <c r="E123" s="129"/>
      <c r="F123" s="129"/>
      <c r="G123" s="129"/>
      <c r="H123" s="100"/>
      <c r="I123" s="129"/>
      <c r="J123" s="129"/>
      <c r="K123" s="129"/>
      <c r="L123" s="129"/>
      <c r="M123" s="129"/>
      <c r="N123" s="129"/>
      <c r="O123" s="129"/>
      <c r="P123" s="129"/>
      <c r="R123" s="6" t="s">
        <v>29</v>
      </c>
      <c r="S123" s="162">
        <f>C147+C155+C159</f>
        <v>46</v>
      </c>
    </row>
    <row r="124" spans="1:19" ht="30" customHeight="1">
      <c r="A124" s="56" t="s">
        <v>145</v>
      </c>
      <c r="B124" s="165">
        <v>6.4</v>
      </c>
      <c r="C124" s="165">
        <v>6.4</v>
      </c>
      <c r="D124" s="100"/>
      <c r="E124" s="129"/>
      <c r="F124" s="129"/>
      <c r="G124" s="129"/>
      <c r="H124" s="100"/>
      <c r="I124" s="129"/>
      <c r="J124" s="129"/>
      <c r="K124" s="129"/>
      <c r="L124" s="129"/>
      <c r="M124" s="129"/>
      <c r="N124" s="129"/>
      <c r="O124" s="129"/>
      <c r="P124" s="129"/>
      <c r="R124" s="7" t="s">
        <v>30</v>
      </c>
      <c r="S124" s="162"/>
    </row>
    <row r="125" spans="1:19" ht="30" customHeight="1">
      <c r="A125" s="56" t="s">
        <v>3</v>
      </c>
      <c r="B125" s="241">
        <v>9.6</v>
      </c>
      <c r="C125" s="241">
        <v>9.6</v>
      </c>
      <c r="D125" s="100"/>
      <c r="E125" s="129"/>
      <c r="F125" s="129"/>
      <c r="G125" s="129"/>
      <c r="H125" s="100"/>
      <c r="I125" s="129"/>
      <c r="J125" s="129"/>
      <c r="K125" s="129"/>
      <c r="L125" s="129"/>
      <c r="M125" s="129"/>
      <c r="N125" s="129"/>
      <c r="O125" s="129"/>
      <c r="P125" s="129"/>
      <c r="R125" s="8" t="s">
        <v>56</v>
      </c>
      <c r="S125" s="162">
        <f>C162</f>
        <v>50</v>
      </c>
    </row>
    <row r="126" spans="1:19" ht="30" customHeight="1">
      <c r="A126" s="56" t="s">
        <v>273</v>
      </c>
      <c r="B126" s="242">
        <v>0.015</v>
      </c>
      <c r="C126" s="242">
        <v>0.015</v>
      </c>
      <c r="D126" s="100"/>
      <c r="E126" s="129"/>
      <c r="F126" s="129"/>
      <c r="G126" s="129"/>
      <c r="H126" s="100"/>
      <c r="I126" s="129"/>
      <c r="J126" s="129"/>
      <c r="K126" s="129"/>
      <c r="L126" s="129"/>
      <c r="M126" s="129"/>
      <c r="N126" s="129"/>
      <c r="O126" s="129"/>
      <c r="P126" s="129"/>
      <c r="R126" s="108" t="s">
        <v>186</v>
      </c>
      <c r="S126" s="162"/>
    </row>
    <row r="127" spans="1:19" ht="30" customHeight="1">
      <c r="A127" s="83" t="s">
        <v>80</v>
      </c>
      <c r="B127" s="241">
        <v>5.3</v>
      </c>
      <c r="C127" s="241">
        <v>5.3</v>
      </c>
      <c r="D127" s="100"/>
      <c r="E127" s="129"/>
      <c r="F127" s="129"/>
      <c r="G127" s="129"/>
      <c r="H127" s="100"/>
      <c r="I127" s="129"/>
      <c r="J127" s="129"/>
      <c r="K127" s="129"/>
      <c r="L127" s="129"/>
      <c r="M127" s="129"/>
      <c r="N127" s="129"/>
      <c r="O127" s="129"/>
      <c r="P127" s="129"/>
      <c r="R127" s="7" t="s">
        <v>31</v>
      </c>
      <c r="S127" s="162"/>
    </row>
    <row r="128" spans="1:19" s="72" customFormat="1" ht="30" customHeight="1">
      <c r="A128" s="240" t="s">
        <v>18</v>
      </c>
      <c r="B128" s="241">
        <v>5.3</v>
      </c>
      <c r="C128" s="241">
        <v>5.3</v>
      </c>
      <c r="D128" s="100"/>
      <c r="E128" s="129"/>
      <c r="F128" s="129"/>
      <c r="G128" s="129"/>
      <c r="H128" s="100"/>
      <c r="I128" s="129"/>
      <c r="J128" s="129"/>
      <c r="K128" s="129"/>
      <c r="L128" s="129"/>
      <c r="M128" s="129"/>
      <c r="N128" s="129"/>
      <c r="O128" s="129"/>
      <c r="P128" s="129"/>
      <c r="R128" s="6" t="s">
        <v>32</v>
      </c>
      <c r="S128" s="162">
        <f>B168+B156+B166</f>
        <v>84.12</v>
      </c>
    </row>
    <row r="129" spans="1:19" s="72" customFormat="1" ht="30" customHeight="1">
      <c r="A129" s="240" t="s">
        <v>163</v>
      </c>
      <c r="B129" s="241">
        <v>5.3</v>
      </c>
      <c r="C129" s="241">
        <v>5.3</v>
      </c>
      <c r="D129" s="100"/>
      <c r="E129" s="129"/>
      <c r="F129" s="129"/>
      <c r="G129" s="129"/>
      <c r="H129" s="100"/>
      <c r="I129" s="129"/>
      <c r="J129" s="129"/>
      <c r="K129" s="129"/>
      <c r="L129" s="129"/>
      <c r="M129" s="129"/>
      <c r="N129" s="129"/>
      <c r="O129" s="129"/>
      <c r="P129" s="129"/>
      <c r="R129" s="6" t="s">
        <v>33</v>
      </c>
      <c r="S129" s="162"/>
    </row>
    <row r="130" spans="1:19" s="72" customFormat="1" ht="30" customHeight="1">
      <c r="A130" s="83" t="s">
        <v>149</v>
      </c>
      <c r="B130" s="50"/>
      <c r="C130" s="50">
        <v>160</v>
      </c>
      <c r="D130" s="100"/>
      <c r="E130" s="129"/>
      <c r="F130" s="129"/>
      <c r="G130" s="129"/>
      <c r="H130" s="100"/>
      <c r="I130" s="129"/>
      <c r="J130" s="129"/>
      <c r="K130" s="129"/>
      <c r="L130" s="129"/>
      <c r="M130" s="129"/>
      <c r="N130" s="129"/>
      <c r="O130" s="129"/>
      <c r="P130" s="129"/>
      <c r="R130" s="7" t="s">
        <v>34</v>
      </c>
      <c r="S130" s="152"/>
    </row>
    <row r="131" spans="1:19" s="9" customFormat="1" ht="30" customHeight="1">
      <c r="A131" s="58" t="s">
        <v>139</v>
      </c>
      <c r="B131" s="33">
        <v>20</v>
      </c>
      <c r="C131" s="50">
        <v>20</v>
      </c>
      <c r="D131" s="100"/>
      <c r="E131" s="129"/>
      <c r="F131" s="129"/>
      <c r="G131" s="129"/>
      <c r="H131" s="100"/>
      <c r="I131" s="129"/>
      <c r="J131" s="129"/>
      <c r="K131" s="129"/>
      <c r="L131" s="129"/>
      <c r="M131" s="129"/>
      <c r="N131" s="129"/>
      <c r="O131" s="129"/>
      <c r="P131" s="129"/>
      <c r="Q131" s="11"/>
      <c r="R131" s="7" t="s">
        <v>35</v>
      </c>
      <c r="S131" s="162">
        <f>C172</f>
        <v>12</v>
      </c>
    </row>
    <row r="132" spans="1:18" ht="30" customHeight="1">
      <c r="A132" s="305" t="s">
        <v>116</v>
      </c>
      <c r="B132" s="305"/>
      <c r="C132" s="305"/>
      <c r="D132" s="19">
        <v>200</v>
      </c>
      <c r="E132" s="42">
        <v>4</v>
      </c>
      <c r="F132" s="42">
        <v>4.2</v>
      </c>
      <c r="G132" s="42">
        <v>20.1</v>
      </c>
      <c r="H132" s="41">
        <f>G132*4+F132*9+E132*4</f>
        <v>134.20000000000002</v>
      </c>
      <c r="I132" s="42">
        <v>0.7</v>
      </c>
      <c r="J132" s="42">
        <v>0.04</v>
      </c>
      <c r="K132" s="42">
        <v>0</v>
      </c>
      <c r="L132" s="42">
        <v>0</v>
      </c>
      <c r="M132" s="42">
        <v>177</v>
      </c>
      <c r="N132" s="42">
        <v>133.7</v>
      </c>
      <c r="O132" s="42">
        <v>0</v>
      </c>
      <c r="P132" s="42">
        <v>0.05</v>
      </c>
      <c r="R132" s="7" t="s">
        <v>36</v>
      </c>
    </row>
    <row r="133" spans="1:19" s="72" customFormat="1" ht="30" customHeight="1">
      <c r="A133" s="56" t="s">
        <v>79</v>
      </c>
      <c r="B133" s="33">
        <v>5</v>
      </c>
      <c r="C133" s="33">
        <v>5</v>
      </c>
      <c r="D133" s="33"/>
      <c r="E133" s="106"/>
      <c r="F133" s="106"/>
      <c r="G133" s="106"/>
      <c r="H133" s="98"/>
      <c r="I133" s="106"/>
      <c r="J133" s="106"/>
      <c r="K133" s="106"/>
      <c r="L133" s="106"/>
      <c r="M133" s="106"/>
      <c r="N133" s="106"/>
      <c r="O133" s="106"/>
      <c r="P133" s="106"/>
      <c r="R133" s="7" t="s">
        <v>37</v>
      </c>
      <c r="S133" s="162"/>
    </row>
    <row r="134" spans="1:19" s="72" customFormat="1" ht="30" customHeight="1">
      <c r="A134" s="56" t="s">
        <v>3</v>
      </c>
      <c r="B134" s="103">
        <v>15</v>
      </c>
      <c r="C134" s="103">
        <v>15</v>
      </c>
      <c r="D134" s="27"/>
      <c r="E134" s="106"/>
      <c r="F134" s="106"/>
      <c r="G134" s="106"/>
      <c r="H134" s="98"/>
      <c r="I134" s="42"/>
      <c r="J134" s="42"/>
      <c r="K134" s="42"/>
      <c r="L134" s="42"/>
      <c r="M134" s="42"/>
      <c r="N134" s="42"/>
      <c r="O134" s="42"/>
      <c r="P134" s="42"/>
      <c r="R134" s="7" t="s">
        <v>88</v>
      </c>
      <c r="S134" s="181"/>
    </row>
    <row r="135" spans="1:19" s="72" customFormat="1" ht="30" customHeight="1">
      <c r="A135" s="56" t="s">
        <v>76</v>
      </c>
      <c r="B135" s="27">
        <v>130</v>
      </c>
      <c r="C135" s="27">
        <v>130</v>
      </c>
      <c r="D135" s="27"/>
      <c r="E135" s="106"/>
      <c r="F135" s="106"/>
      <c r="G135" s="106"/>
      <c r="H135" s="98"/>
      <c r="I135" s="106"/>
      <c r="J135" s="106"/>
      <c r="K135" s="106"/>
      <c r="L135" s="106"/>
      <c r="M135" s="106"/>
      <c r="N135" s="106"/>
      <c r="O135" s="106"/>
      <c r="P135" s="106"/>
      <c r="R135" s="7" t="s">
        <v>57</v>
      </c>
      <c r="S135" s="152"/>
    </row>
    <row r="136" spans="1:18" ht="30" customHeight="1">
      <c r="A136" s="69" t="s">
        <v>58</v>
      </c>
      <c r="B136" s="71">
        <f>B135*460/1000</f>
        <v>59.8</v>
      </c>
      <c r="C136" s="71">
        <f>C135*460/1000</f>
        <v>59.8</v>
      </c>
      <c r="D136" s="33"/>
      <c r="E136" s="106"/>
      <c r="F136" s="106"/>
      <c r="G136" s="106"/>
      <c r="H136" s="98"/>
      <c r="I136" s="106"/>
      <c r="J136" s="106"/>
      <c r="K136" s="106"/>
      <c r="L136" s="106"/>
      <c r="M136" s="106"/>
      <c r="N136" s="106"/>
      <c r="O136" s="106"/>
      <c r="P136" s="106"/>
      <c r="R136" s="6" t="s">
        <v>38</v>
      </c>
    </row>
    <row r="137" spans="1:19" ht="30" customHeight="1">
      <c r="A137" s="69" t="s">
        <v>59</v>
      </c>
      <c r="B137" s="71">
        <f>B135*120/1000</f>
        <v>15.6</v>
      </c>
      <c r="C137" s="71">
        <f>C135*120/1000</f>
        <v>15.6</v>
      </c>
      <c r="D137" s="33"/>
      <c r="E137" s="106"/>
      <c r="F137" s="106"/>
      <c r="G137" s="106"/>
      <c r="H137" s="98"/>
      <c r="I137" s="106"/>
      <c r="J137" s="106"/>
      <c r="K137" s="106"/>
      <c r="L137" s="106"/>
      <c r="M137" s="106"/>
      <c r="N137" s="106"/>
      <c r="O137" s="106"/>
      <c r="P137" s="106"/>
      <c r="R137" s="6" t="s">
        <v>39</v>
      </c>
      <c r="S137" s="162"/>
    </row>
    <row r="138" spans="1:19" ht="30" customHeight="1">
      <c r="A138" s="60" t="s">
        <v>127</v>
      </c>
      <c r="B138" s="98">
        <f>B135-B136</f>
        <v>70.2</v>
      </c>
      <c r="C138" s="98">
        <f>C135-C136</f>
        <v>70.2</v>
      </c>
      <c r="D138" s="29"/>
      <c r="E138" s="42"/>
      <c r="F138" s="42"/>
      <c r="G138" s="42"/>
      <c r="H138" s="41"/>
      <c r="I138" s="106"/>
      <c r="J138" s="106"/>
      <c r="K138" s="106"/>
      <c r="L138" s="106"/>
      <c r="M138" s="106"/>
      <c r="N138" s="106"/>
      <c r="O138" s="106"/>
      <c r="P138" s="106"/>
      <c r="R138" s="6" t="s">
        <v>40</v>
      </c>
      <c r="S138" s="162"/>
    </row>
    <row r="139" spans="1:18" ht="30" customHeight="1">
      <c r="A139" s="56" t="s">
        <v>128</v>
      </c>
      <c r="B139" s="98">
        <f>B135-B137</f>
        <v>114.4</v>
      </c>
      <c r="C139" s="98">
        <f>C135-C137</f>
        <v>114.4</v>
      </c>
      <c r="D139" s="29"/>
      <c r="E139" s="42"/>
      <c r="F139" s="42"/>
      <c r="G139" s="42"/>
      <c r="H139" s="41"/>
      <c r="I139" s="106"/>
      <c r="J139" s="106"/>
      <c r="K139" s="106"/>
      <c r="L139" s="106"/>
      <c r="M139" s="106"/>
      <c r="N139" s="106"/>
      <c r="O139" s="106"/>
      <c r="P139" s="106"/>
      <c r="R139" s="6" t="s">
        <v>41</v>
      </c>
    </row>
    <row r="140" spans="1:19" ht="30" customHeight="1">
      <c r="A140" s="219" t="s">
        <v>28</v>
      </c>
      <c r="B140" s="91">
        <v>10</v>
      </c>
      <c r="C140" s="91">
        <v>10</v>
      </c>
      <c r="D140" s="40">
        <v>10</v>
      </c>
      <c r="E140" s="42">
        <v>0.47</v>
      </c>
      <c r="F140" s="42">
        <v>0.1</v>
      </c>
      <c r="G140" s="42">
        <v>4.37</v>
      </c>
      <c r="H140" s="41">
        <v>20.26</v>
      </c>
      <c r="I140" s="42">
        <v>0</v>
      </c>
      <c r="J140" s="42">
        <v>0.008</v>
      </c>
      <c r="K140" s="42">
        <v>0</v>
      </c>
      <c r="L140" s="42">
        <v>0</v>
      </c>
      <c r="M140" s="42">
        <v>1.8</v>
      </c>
      <c r="N140" s="42">
        <v>8.7</v>
      </c>
      <c r="O140" s="42">
        <v>1.9</v>
      </c>
      <c r="P140" s="42">
        <v>0.28</v>
      </c>
      <c r="R140" s="6" t="s">
        <v>42</v>
      </c>
      <c r="S140" s="162">
        <f>B151</f>
        <v>145.6</v>
      </c>
    </row>
    <row r="141" spans="1:19" ht="30" customHeight="1">
      <c r="A141" s="308" t="s">
        <v>99</v>
      </c>
      <c r="B141" s="308"/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R141" s="7" t="s">
        <v>43</v>
      </c>
      <c r="S141" s="174">
        <f>C173</f>
        <v>100</v>
      </c>
    </row>
    <row r="142" spans="1:19" ht="30" customHeight="1">
      <c r="A142" s="307" t="s">
        <v>160</v>
      </c>
      <c r="B142" s="306" t="s">
        <v>4</v>
      </c>
      <c r="C142" s="306" t="s">
        <v>5</v>
      </c>
      <c r="D142" s="306" t="s">
        <v>208</v>
      </c>
      <c r="E142" s="307" t="s">
        <v>161</v>
      </c>
      <c r="F142" s="307"/>
      <c r="G142" s="307"/>
      <c r="H142" s="307"/>
      <c r="I142" s="299" t="s">
        <v>72</v>
      </c>
      <c r="J142" s="299"/>
      <c r="K142" s="299"/>
      <c r="L142" s="299"/>
      <c r="M142" s="314" t="s">
        <v>73</v>
      </c>
      <c r="N142" s="315"/>
      <c r="O142" s="315"/>
      <c r="P142" s="315"/>
      <c r="R142" s="72" t="s">
        <v>168</v>
      </c>
      <c r="S142" s="174"/>
    </row>
    <row r="143" spans="1:19" s="72" customFormat="1" ht="30" customHeight="1">
      <c r="A143" s="307"/>
      <c r="B143" s="306"/>
      <c r="C143" s="306"/>
      <c r="D143" s="306"/>
      <c r="E143" s="300" t="s">
        <v>0</v>
      </c>
      <c r="F143" s="300" t="s">
        <v>1</v>
      </c>
      <c r="G143" s="300" t="s">
        <v>6</v>
      </c>
      <c r="H143" s="319" t="s">
        <v>2</v>
      </c>
      <c r="I143" s="299"/>
      <c r="J143" s="299"/>
      <c r="K143" s="299"/>
      <c r="L143" s="299"/>
      <c r="M143" s="315"/>
      <c r="N143" s="315"/>
      <c r="O143" s="315"/>
      <c r="P143" s="315"/>
      <c r="R143" s="7" t="s">
        <v>44</v>
      </c>
      <c r="S143" s="152"/>
    </row>
    <row r="144" spans="1:19" ht="30" customHeight="1">
      <c r="A144" s="307"/>
      <c r="B144" s="306"/>
      <c r="C144" s="306"/>
      <c r="D144" s="306"/>
      <c r="E144" s="300"/>
      <c r="F144" s="300"/>
      <c r="G144" s="300"/>
      <c r="H144" s="319"/>
      <c r="I144" s="224" t="s">
        <v>20</v>
      </c>
      <c r="J144" s="225" t="s">
        <v>21</v>
      </c>
      <c r="K144" s="225" t="s">
        <v>130</v>
      </c>
      <c r="L144" s="225" t="s">
        <v>22</v>
      </c>
      <c r="M144" s="225" t="s">
        <v>23</v>
      </c>
      <c r="N144" s="225" t="s">
        <v>24</v>
      </c>
      <c r="O144" s="225" t="s">
        <v>25</v>
      </c>
      <c r="P144" s="225" t="s">
        <v>26</v>
      </c>
      <c r="R144" s="6" t="s">
        <v>45</v>
      </c>
      <c r="S144" s="181"/>
    </row>
    <row r="145" spans="1:19" s="147" customFormat="1" ht="30" customHeight="1">
      <c r="A145" s="313" t="s">
        <v>81</v>
      </c>
      <c r="B145" s="313"/>
      <c r="C145" s="313"/>
      <c r="D145" s="313"/>
      <c r="E145" s="111">
        <f>E146+E149+E161+E170+E178</f>
        <v>24.04</v>
      </c>
      <c r="F145" s="111">
        <f aca="true" t="shared" si="4" ref="F145:P145">F146+F149+F161+F170+F178</f>
        <v>20.199999999999996</v>
      </c>
      <c r="G145" s="111">
        <f t="shared" si="4"/>
        <v>74.53999999999999</v>
      </c>
      <c r="H145" s="107">
        <f t="shared" si="4"/>
        <v>576.12</v>
      </c>
      <c r="I145" s="111">
        <f t="shared" si="4"/>
        <v>6.66</v>
      </c>
      <c r="J145" s="111">
        <f t="shared" si="4"/>
        <v>0.193</v>
      </c>
      <c r="K145" s="111">
        <f t="shared" si="4"/>
        <v>0.37</v>
      </c>
      <c r="L145" s="111">
        <f t="shared" si="4"/>
        <v>3.93</v>
      </c>
      <c r="M145" s="111">
        <f t="shared" si="4"/>
        <v>305.14000000000004</v>
      </c>
      <c r="N145" s="111">
        <f t="shared" si="4"/>
        <v>419.78</v>
      </c>
      <c r="O145" s="111">
        <f t="shared" si="4"/>
        <v>82.38</v>
      </c>
      <c r="P145" s="111">
        <f t="shared" si="4"/>
        <v>2.49</v>
      </c>
      <c r="R145" s="6" t="s">
        <v>46</v>
      </c>
      <c r="S145" s="152">
        <f>B148</f>
        <v>11</v>
      </c>
    </row>
    <row r="146" spans="1:19" s="72" customFormat="1" ht="30" customHeight="1">
      <c r="A146" s="341" t="s">
        <v>118</v>
      </c>
      <c r="B146" s="342"/>
      <c r="C146" s="343"/>
      <c r="D146" s="31" t="s">
        <v>285</v>
      </c>
      <c r="E146" s="43">
        <v>2.1</v>
      </c>
      <c r="F146" s="43">
        <v>2.3</v>
      </c>
      <c r="G146" s="43">
        <v>10.2</v>
      </c>
      <c r="H146" s="41">
        <f>G146*4+F146*9+E146*4</f>
        <v>69.9</v>
      </c>
      <c r="I146" s="42">
        <v>0.09000000000000001</v>
      </c>
      <c r="J146" s="42">
        <v>0.026999999999999996</v>
      </c>
      <c r="K146" s="42">
        <v>0.2</v>
      </c>
      <c r="L146" s="42">
        <v>0.2</v>
      </c>
      <c r="M146" s="42">
        <v>122.5</v>
      </c>
      <c r="N146" s="42">
        <v>79.3</v>
      </c>
      <c r="O146" s="42">
        <v>8.3</v>
      </c>
      <c r="P146" s="42">
        <v>0.2</v>
      </c>
      <c r="R146" s="7" t="s">
        <v>47</v>
      </c>
      <c r="S146" s="174">
        <f>C164</f>
        <v>10</v>
      </c>
    </row>
    <row r="147" spans="1:19" ht="30" customHeight="1">
      <c r="A147" s="56" t="s">
        <v>7</v>
      </c>
      <c r="B147" s="33">
        <v>20</v>
      </c>
      <c r="C147" s="33">
        <v>20</v>
      </c>
      <c r="D147" s="33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R147" s="7" t="s">
        <v>48</v>
      </c>
      <c r="S147" s="174">
        <f>C160</f>
        <v>5</v>
      </c>
    </row>
    <row r="148" spans="1:19" s="72" customFormat="1" ht="30" customHeight="1">
      <c r="A148" s="56" t="s">
        <v>85</v>
      </c>
      <c r="B148" s="33">
        <v>11</v>
      </c>
      <c r="C148" s="33">
        <v>10</v>
      </c>
      <c r="D148" s="33"/>
      <c r="E148" s="106"/>
      <c r="F148" s="42"/>
      <c r="G148" s="42"/>
      <c r="H148" s="41"/>
      <c r="I148" s="106"/>
      <c r="J148" s="106"/>
      <c r="K148" s="106"/>
      <c r="L148" s="106"/>
      <c r="M148" s="106"/>
      <c r="N148" s="106"/>
      <c r="O148" s="106"/>
      <c r="P148" s="106"/>
      <c r="R148" s="7" t="s">
        <v>49</v>
      </c>
      <c r="S148" s="174">
        <f>B158</f>
        <v>6</v>
      </c>
    </row>
    <row r="149" spans="1:19" s="72" customFormat="1" ht="30" customHeight="1">
      <c r="A149" s="347" t="s">
        <v>195</v>
      </c>
      <c r="B149" s="348"/>
      <c r="C149" s="349"/>
      <c r="D149" s="80">
        <v>100</v>
      </c>
      <c r="E149" s="124">
        <v>13.9</v>
      </c>
      <c r="F149" s="124">
        <v>7.1</v>
      </c>
      <c r="G149" s="124">
        <v>9.6</v>
      </c>
      <c r="H149" s="93">
        <f>G149*4+F149*9+E149*4</f>
        <v>157.9</v>
      </c>
      <c r="I149" s="23">
        <v>0.4</v>
      </c>
      <c r="J149" s="124">
        <v>0.07</v>
      </c>
      <c r="K149" s="124">
        <v>0.02</v>
      </c>
      <c r="L149" s="124">
        <v>3.1</v>
      </c>
      <c r="M149" s="124">
        <v>35</v>
      </c>
      <c r="N149" s="124">
        <v>160</v>
      </c>
      <c r="O149" s="124">
        <v>23</v>
      </c>
      <c r="P149" s="124">
        <v>0.6</v>
      </c>
      <c r="R149" s="72" t="s">
        <v>156</v>
      </c>
      <c r="S149" s="164"/>
    </row>
    <row r="150" spans="1:16" s="72" customFormat="1" ht="30" customHeight="1">
      <c r="A150" s="59" t="s">
        <v>254</v>
      </c>
      <c r="B150" s="49">
        <f>C150*1.5</f>
        <v>120</v>
      </c>
      <c r="C150" s="48">
        <v>80</v>
      </c>
      <c r="D150" s="51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</row>
    <row r="151" spans="1:16" s="72" customFormat="1" ht="30" customHeight="1">
      <c r="A151" s="134" t="s">
        <v>255</v>
      </c>
      <c r="B151" s="49">
        <f>C151*1.82</f>
        <v>145.6</v>
      </c>
      <c r="C151" s="48">
        <v>80</v>
      </c>
      <c r="D151" s="51"/>
      <c r="E151" s="42"/>
      <c r="F151" s="42"/>
      <c r="G151" s="42"/>
      <c r="H151" s="41"/>
      <c r="I151" s="42"/>
      <c r="J151" s="42"/>
      <c r="K151" s="42"/>
      <c r="L151" s="42"/>
      <c r="M151" s="42"/>
      <c r="N151" s="42"/>
      <c r="O151" s="42"/>
      <c r="P151" s="42"/>
    </row>
    <row r="152" spans="1:16" s="72" customFormat="1" ht="30" customHeight="1">
      <c r="A152" s="59" t="s">
        <v>214</v>
      </c>
      <c r="B152" s="25">
        <f>C152*1.49</f>
        <v>119.2</v>
      </c>
      <c r="C152" s="34">
        <f>C151</f>
        <v>80</v>
      </c>
      <c r="D152" s="17"/>
      <c r="E152" s="40"/>
      <c r="F152" s="40"/>
      <c r="G152" s="40"/>
      <c r="H152" s="40"/>
      <c r="I152" s="163"/>
      <c r="J152" s="163"/>
      <c r="K152" s="163"/>
      <c r="L152" s="163"/>
      <c r="M152" s="163"/>
      <c r="N152" s="163"/>
      <c r="O152" s="163"/>
      <c r="P152" s="163"/>
    </row>
    <row r="153" spans="1:16" s="72" customFormat="1" ht="30" customHeight="1">
      <c r="A153" s="59" t="s">
        <v>256</v>
      </c>
      <c r="B153" s="25">
        <f>C153*1.35</f>
        <v>108</v>
      </c>
      <c r="C153" s="48">
        <v>80</v>
      </c>
      <c r="D153" s="51"/>
      <c r="E153" s="42"/>
      <c r="F153" s="42"/>
      <c r="G153" s="42"/>
      <c r="H153" s="41"/>
      <c r="I153" s="42"/>
      <c r="J153" s="42"/>
      <c r="K153" s="42"/>
      <c r="L153" s="42"/>
      <c r="M153" s="42"/>
      <c r="N153" s="42"/>
      <c r="O153" s="42"/>
      <c r="P153" s="42"/>
    </row>
    <row r="154" spans="1:16" s="72" customFormat="1" ht="30" customHeight="1">
      <c r="A154" s="134" t="s">
        <v>257</v>
      </c>
      <c r="B154" s="49">
        <f>C154*1.31</f>
        <v>104.80000000000001</v>
      </c>
      <c r="C154" s="48">
        <v>80</v>
      </c>
      <c r="D154" s="51"/>
      <c r="E154" s="106"/>
      <c r="F154" s="106"/>
      <c r="G154" s="106"/>
      <c r="H154" s="91"/>
      <c r="I154" s="106"/>
      <c r="J154" s="106"/>
      <c r="K154" s="106"/>
      <c r="L154" s="106"/>
      <c r="M154" s="106"/>
      <c r="N154" s="106"/>
      <c r="O154" s="106"/>
      <c r="P154" s="106"/>
    </row>
    <row r="155" spans="1:19" s="72" customFormat="1" ht="30" customHeight="1">
      <c r="A155" s="56" t="s">
        <v>7</v>
      </c>
      <c r="B155" s="34">
        <v>19</v>
      </c>
      <c r="C155" s="48">
        <v>19</v>
      </c>
      <c r="D155" s="51"/>
      <c r="E155" s="129"/>
      <c r="F155" s="129"/>
      <c r="G155" s="129"/>
      <c r="H155" s="132"/>
      <c r="I155" s="129"/>
      <c r="J155" s="129"/>
      <c r="K155" s="129"/>
      <c r="L155" s="129"/>
      <c r="M155" s="129"/>
      <c r="N155" s="129"/>
      <c r="O155" s="129"/>
      <c r="P155" s="129"/>
      <c r="R155" s="260" t="s">
        <v>65</v>
      </c>
      <c r="S155" s="261"/>
    </row>
    <row r="156" spans="1:19" s="72" customFormat="1" ht="30" customHeight="1">
      <c r="A156" s="56" t="s">
        <v>14</v>
      </c>
      <c r="B156" s="34">
        <f>C156*1.19</f>
        <v>4.76</v>
      </c>
      <c r="C156" s="48">
        <v>4</v>
      </c>
      <c r="D156" s="51"/>
      <c r="E156" s="129"/>
      <c r="F156" s="129"/>
      <c r="G156" s="129"/>
      <c r="H156" s="132"/>
      <c r="I156" s="129"/>
      <c r="J156" s="129"/>
      <c r="K156" s="129"/>
      <c r="L156" s="129"/>
      <c r="M156" s="129"/>
      <c r="N156" s="129"/>
      <c r="O156" s="129"/>
      <c r="P156" s="129"/>
      <c r="R156" s="5" t="s">
        <v>28</v>
      </c>
      <c r="S156" s="182">
        <f>+D201</f>
        <v>10</v>
      </c>
    </row>
    <row r="157" spans="1:19" ht="30" customHeight="1">
      <c r="A157" s="56" t="s">
        <v>90</v>
      </c>
      <c r="B157" s="48">
        <v>10</v>
      </c>
      <c r="C157" s="48">
        <v>10</v>
      </c>
      <c r="D157" s="51"/>
      <c r="E157" s="129"/>
      <c r="F157" s="129"/>
      <c r="G157" s="129"/>
      <c r="H157" s="132"/>
      <c r="I157" s="124"/>
      <c r="J157" s="124"/>
      <c r="K157" s="124"/>
      <c r="L157" s="124"/>
      <c r="M157" s="124"/>
      <c r="N157" s="124"/>
      <c r="O157" s="124"/>
      <c r="P157" s="124"/>
      <c r="R157" s="6" t="s">
        <v>29</v>
      </c>
      <c r="S157" s="184">
        <f>C188+C191+D199</f>
        <v>38</v>
      </c>
    </row>
    <row r="158" spans="1:19" ht="30" customHeight="1">
      <c r="A158" s="56" t="s">
        <v>145</v>
      </c>
      <c r="B158" s="48">
        <v>6</v>
      </c>
      <c r="C158" s="48">
        <v>6</v>
      </c>
      <c r="D158" s="51"/>
      <c r="E158" s="129"/>
      <c r="F158" s="129"/>
      <c r="G158" s="129"/>
      <c r="H158" s="132"/>
      <c r="I158" s="124"/>
      <c r="J158" s="124"/>
      <c r="K158" s="124"/>
      <c r="L158" s="124"/>
      <c r="M158" s="124"/>
      <c r="N158" s="124"/>
      <c r="O158" s="124"/>
      <c r="P158" s="124"/>
      <c r="R158" s="7" t="s">
        <v>30</v>
      </c>
      <c r="S158" s="184"/>
    </row>
    <row r="159" spans="1:19" s="72" customFormat="1" ht="30" customHeight="1">
      <c r="A159" s="56" t="s">
        <v>258</v>
      </c>
      <c r="B159" s="48">
        <v>7</v>
      </c>
      <c r="C159" s="48">
        <v>7</v>
      </c>
      <c r="D159" s="51"/>
      <c r="E159" s="129"/>
      <c r="F159" s="129"/>
      <c r="G159" s="129"/>
      <c r="H159" s="132"/>
      <c r="I159" s="124"/>
      <c r="J159" s="124"/>
      <c r="K159" s="124"/>
      <c r="L159" s="124"/>
      <c r="M159" s="124"/>
      <c r="N159" s="124"/>
      <c r="O159" s="124"/>
      <c r="P159" s="124"/>
      <c r="R159" s="8" t="s">
        <v>56</v>
      </c>
      <c r="S159" s="184"/>
    </row>
    <row r="160" spans="1:19" s="72" customFormat="1" ht="30" customHeight="1">
      <c r="A160" s="83" t="s">
        <v>126</v>
      </c>
      <c r="B160" s="48">
        <v>5</v>
      </c>
      <c r="C160" s="48">
        <v>5</v>
      </c>
      <c r="D160" s="51"/>
      <c r="E160" s="129"/>
      <c r="F160" s="129"/>
      <c r="G160" s="129"/>
      <c r="H160" s="132"/>
      <c r="I160" s="129"/>
      <c r="J160" s="129"/>
      <c r="K160" s="129"/>
      <c r="L160" s="129"/>
      <c r="M160" s="129"/>
      <c r="N160" s="129"/>
      <c r="O160" s="129"/>
      <c r="P160" s="129"/>
      <c r="R160" s="108" t="s">
        <v>186</v>
      </c>
      <c r="S160" s="184">
        <f>C194</f>
        <v>63</v>
      </c>
    </row>
    <row r="161" spans="1:19" ht="30" customHeight="1">
      <c r="A161" s="309" t="s">
        <v>201</v>
      </c>
      <c r="B161" s="310"/>
      <c r="C161" s="311"/>
      <c r="D161" s="19">
        <v>180</v>
      </c>
      <c r="E161" s="130">
        <v>3.7</v>
      </c>
      <c r="F161" s="130">
        <v>7.4</v>
      </c>
      <c r="G161" s="130">
        <v>27</v>
      </c>
      <c r="H161" s="23">
        <f>G161*4+F161*9+E161*4</f>
        <v>189.40000000000003</v>
      </c>
      <c r="I161" s="130">
        <v>4.9</v>
      </c>
      <c r="J161" s="40">
        <v>0.04</v>
      </c>
      <c r="K161" s="40">
        <v>0.15</v>
      </c>
      <c r="L161" s="40">
        <v>0.63</v>
      </c>
      <c r="M161" s="40">
        <v>26</v>
      </c>
      <c r="N161" s="40">
        <v>74.88</v>
      </c>
      <c r="O161" s="40">
        <v>33.56</v>
      </c>
      <c r="P161" s="40">
        <v>0.99</v>
      </c>
      <c r="R161" s="7" t="s">
        <v>31</v>
      </c>
      <c r="S161" s="184"/>
    </row>
    <row r="162" spans="1:19" ht="30" customHeight="1">
      <c r="A162" s="56" t="s">
        <v>19</v>
      </c>
      <c r="B162" s="33">
        <v>50</v>
      </c>
      <c r="C162" s="33">
        <v>50</v>
      </c>
      <c r="D162" s="35"/>
      <c r="E162" s="159"/>
      <c r="F162" s="159"/>
      <c r="G162" s="159"/>
      <c r="H162" s="159"/>
      <c r="I162" s="159"/>
      <c r="J162" s="227"/>
      <c r="K162" s="227"/>
      <c r="L162" s="227"/>
      <c r="M162" s="227"/>
      <c r="N162" s="227"/>
      <c r="O162" s="227"/>
      <c r="P162" s="227"/>
      <c r="R162" s="6" t="s">
        <v>32</v>
      </c>
      <c r="S162" s="184"/>
    </row>
    <row r="163" spans="1:19" ht="30" customHeight="1">
      <c r="A163" s="56" t="s">
        <v>90</v>
      </c>
      <c r="B163" s="33">
        <v>110</v>
      </c>
      <c r="C163" s="33">
        <v>110</v>
      </c>
      <c r="D163" s="35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R163" s="7" t="s">
        <v>33</v>
      </c>
      <c r="S163" s="183"/>
    </row>
    <row r="164" spans="1:19" s="72" customFormat="1" ht="30" customHeight="1">
      <c r="A164" s="56" t="s">
        <v>15</v>
      </c>
      <c r="B164" s="33">
        <v>10</v>
      </c>
      <c r="C164" s="33">
        <v>10</v>
      </c>
      <c r="D164" s="35"/>
      <c r="E164" s="159"/>
      <c r="F164" s="47"/>
      <c r="G164" s="47"/>
      <c r="H164" s="140"/>
      <c r="I164" s="159"/>
      <c r="J164" s="127"/>
      <c r="K164" s="127"/>
      <c r="L164" s="127"/>
      <c r="M164" s="127"/>
      <c r="N164" s="127"/>
      <c r="O164" s="127"/>
      <c r="P164" s="127"/>
      <c r="R164" s="7" t="s">
        <v>34</v>
      </c>
      <c r="S164" s="184"/>
    </row>
    <row r="165" spans="1:19" s="72" customFormat="1" ht="30" customHeight="1">
      <c r="A165" s="56" t="s">
        <v>206</v>
      </c>
      <c r="B165" s="33"/>
      <c r="C165" s="33">
        <v>150</v>
      </c>
      <c r="D165" s="35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R165" s="7" t="s">
        <v>35</v>
      </c>
      <c r="S165" s="184"/>
    </row>
    <row r="166" spans="1:19" s="72" customFormat="1" ht="30" customHeight="1">
      <c r="A166" s="60" t="s">
        <v>171</v>
      </c>
      <c r="B166" s="34">
        <f>C166*1.67</f>
        <v>50.099999999999994</v>
      </c>
      <c r="C166" s="33">
        <v>30</v>
      </c>
      <c r="D166" s="35"/>
      <c r="E166" s="228"/>
      <c r="F166" s="35"/>
      <c r="G166" s="35"/>
      <c r="H166" s="35"/>
      <c r="I166" s="228"/>
      <c r="J166" s="81"/>
      <c r="K166" s="81"/>
      <c r="L166" s="81"/>
      <c r="M166" s="81"/>
      <c r="N166" s="81"/>
      <c r="O166" s="81"/>
      <c r="P166" s="81"/>
      <c r="R166" s="7" t="s">
        <v>36</v>
      </c>
      <c r="S166" s="182"/>
    </row>
    <row r="167" spans="1:19" s="72" customFormat="1" ht="30" customHeight="1">
      <c r="A167" s="53" t="s">
        <v>87</v>
      </c>
      <c r="B167" s="26">
        <f>C167*1.25</f>
        <v>27.5</v>
      </c>
      <c r="C167" s="33">
        <v>22</v>
      </c>
      <c r="D167" s="35"/>
      <c r="E167" s="127"/>
      <c r="F167" s="105"/>
      <c r="G167" s="105"/>
      <c r="H167" s="158"/>
      <c r="I167" s="127"/>
      <c r="J167" s="127"/>
      <c r="K167" s="127"/>
      <c r="L167" s="127"/>
      <c r="M167" s="127"/>
      <c r="N167" s="127"/>
      <c r="O167" s="127"/>
      <c r="P167" s="127"/>
      <c r="R167" s="7" t="s">
        <v>37</v>
      </c>
      <c r="S167" s="184">
        <f>C198</f>
        <v>15</v>
      </c>
    </row>
    <row r="168" spans="1:19" s="72" customFormat="1" ht="30" customHeight="1">
      <c r="A168" s="53" t="s">
        <v>13</v>
      </c>
      <c r="B168" s="26">
        <f>C168*1.33</f>
        <v>29.26</v>
      </c>
      <c r="C168" s="33">
        <v>22</v>
      </c>
      <c r="D168" s="35"/>
      <c r="E168" s="127"/>
      <c r="F168" s="105"/>
      <c r="G168" s="105"/>
      <c r="H168" s="158"/>
      <c r="I168" s="127"/>
      <c r="J168" s="127"/>
      <c r="K168" s="127"/>
      <c r="L168" s="127"/>
      <c r="M168" s="127"/>
      <c r="N168" s="127"/>
      <c r="O168" s="127"/>
      <c r="P168" s="127"/>
      <c r="R168" s="7" t="s">
        <v>88</v>
      </c>
      <c r="S168" s="182"/>
    </row>
    <row r="169" spans="1:19" s="72" customFormat="1" ht="30" customHeight="1">
      <c r="A169" s="56" t="s">
        <v>164</v>
      </c>
      <c r="B169" s="33"/>
      <c r="C169" s="33">
        <v>20</v>
      </c>
      <c r="D169" s="35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R169" s="7" t="s">
        <v>57</v>
      </c>
      <c r="S169" s="182"/>
    </row>
    <row r="170" spans="1:19" ht="30" customHeight="1">
      <c r="A170" s="305" t="s">
        <v>114</v>
      </c>
      <c r="B170" s="305"/>
      <c r="C170" s="305"/>
      <c r="D170" s="19">
        <v>200</v>
      </c>
      <c r="E170" s="42">
        <v>3.4</v>
      </c>
      <c r="F170" s="42">
        <v>3.2</v>
      </c>
      <c r="G170" s="42">
        <v>19</v>
      </c>
      <c r="H170" s="41">
        <f>G170*4+F170*9+E170*4</f>
        <v>118.39999999999999</v>
      </c>
      <c r="I170" s="42">
        <v>1.27</v>
      </c>
      <c r="J170" s="42">
        <v>0.04</v>
      </c>
      <c r="K170" s="42">
        <v>0</v>
      </c>
      <c r="L170" s="42">
        <v>0</v>
      </c>
      <c r="M170" s="42">
        <v>118.04</v>
      </c>
      <c r="N170" s="42">
        <v>88.2</v>
      </c>
      <c r="O170" s="42">
        <v>13.72</v>
      </c>
      <c r="P170" s="42">
        <v>0.14</v>
      </c>
      <c r="R170" s="6" t="s">
        <v>38</v>
      </c>
      <c r="S170" s="200">
        <f>C197</f>
        <v>0.4</v>
      </c>
    </row>
    <row r="171" spans="1:19" ht="30" customHeight="1">
      <c r="A171" s="56" t="s">
        <v>110</v>
      </c>
      <c r="B171" s="33">
        <v>6</v>
      </c>
      <c r="C171" s="33">
        <v>6</v>
      </c>
      <c r="D171" s="33"/>
      <c r="E171" s="106"/>
      <c r="F171" s="106"/>
      <c r="G171" s="106"/>
      <c r="H171" s="98"/>
      <c r="I171" s="106"/>
      <c r="J171" s="106"/>
      <c r="K171" s="106"/>
      <c r="L171" s="106"/>
      <c r="M171" s="106"/>
      <c r="N171" s="106"/>
      <c r="O171" s="106"/>
      <c r="P171" s="106"/>
      <c r="R171" s="6" t="s">
        <v>39</v>
      </c>
      <c r="S171" s="184">
        <f>B187</f>
        <v>74</v>
      </c>
    </row>
    <row r="172" spans="1:19" s="72" customFormat="1" ht="30" customHeight="1">
      <c r="A172" s="56" t="s">
        <v>3</v>
      </c>
      <c r="B172" s="27">
        <v>12</v>
      </c>
      <c r="C172" s="27">
        <v>12</v>
      </c>
      <c r="D172" s="27"/>
      <c r="E172" s="106"/>
      <c r="F172" s="106"/>
      <c r="G172" s="106"/>
      <c r="H172" s="98"/>
      <c r="I172" s="106"/>
      <c r="J172" s="106"/>
      <c r="K172" s="106"/>
      <c r="L172" s="106"/>
      <c r="M172" s="106"/>
      <c r="N172" s="106"/>
      <c r="O172" s="106"/>
      <c r="P172" s="106"/>
      <c r="R172" s="6" t="s">
        <v>40</v>
      </c>
      <c r="S172" s="184"/>
    </row>
    <row r="173" spans="1:19" ht="30" customHeight="1">
      <c r="A173" s="56" t="s">
        <v>76</v>
      </c>
      <c r="B173" s="27">
        <v>100</v>
      </c>
      <c r="C173" s="27">
        <v>100</v>
      </c>
      <c r="D173" s="27"/>
      <c r="E173" s="106"/>
      <c r="F173" s="106"/>
      <c r="G173" s="106"/>
      <c r="H173" s="98"/>
      <c r="I173" s="106"/>
      <c r="J173" s="106"/>
      <c r="K173" s="106"/>
      <c r="L173" s="106"/>
      <c r="M173" s="106"/>
      <c r="N173" s="106"/>
      <c r="O173" s="106"/>
      <c r="P173" s="106"/>
      <c r="R173" s="6" t="s">
        <v>41</v>
      </c>
      <c r="S173" s="182"/>
    </row>
    <row r="174" spans="1:19" ht="30" customHeight="1">
      <c r="A174" s="69" t="s">
        <v>58</v>
      </c>
      <c r="B174" s="71">
        <f>B173*460/1000</f>
        <v>46</v>
      </c>
      <c r="C174" s="71">
        <f>C173*460/1000</f>
        <v>46</v>
      </c>
      <c r="D174" s="33"/>
      <c r="E174" s="106"/>
      <c r="F174" s="106"/>
      <c r="G174" s="106"/>
      <c r="H174" s="98"/>
      <c r="I174" s="106"/>
      <c r="J174" s="106"/>
      <c r="K174" s="106"/>
      <c r="L174" s="106"/>
      <c r="M174" s="106"/>
      <c r="N174" s="106"/>
      <c r="O174" s="106"/>
      <c r="P174" s="106"/>
      <c r="R174" s="6" t="s">
        <v>42</v>
      </c>
      <c r="S174" s="182"/>
    </row>
    <row r="175" spans="1:19" ht="30" customHeight="1">
      <c r="A175" s="69" t="s">
        <v>59</v>
      </c>
      <c r="B175" s="71">
        <f>B173*120/1000</f>
        <v>12</v>
      </c>
      <c r="C175" s="71">
        <f>C173*120/1000</f>
        <v>12</v>
      </c>
      <c r="D175" s="33"/>
      <c r="E175" s="106"/>
      <c r="F175" s="106"/>
      <c r="G175" s="106"/>
      <c r="H175" s="98"/>
      <c r="I175" s="106"/>
      <c r="J175" s="106"/>
      <c r="K175" s="106"/>
      <c r="L175" s="106"/>
      <c r="M175" s="106"/>
      <c r="N175" s="106"/>
      <c r="O175" s="106"/>
      <c r="P175" s="106"/>
      <c r="R175" s="7" t="s">
        <v>43</v>
      </c>
      <c r="S175" s="184">
        <f>B189</f>
        <v>20</v>
      </c>
    </row>
    <row r="176" spans="1:18" ht="30" customHeight="1">
      <c r="A176" s="60" t="s">
        <v>127</v>
      </c>
      <c r="B176" s="98">
        <f>B173-B174</f>
        <v>54</v>
      </c>
      <c r="C176" s="98">
        <f>C173-C174</f>
        <v>54</v>
      </c>
      <c r="D176" s="29"/>
      <c r="E176" s="42"/>
      <c r="F176" s="42"/>
      <c r="G176" s="42"/>
      <c r="H176" s="41"/>
      <c r="I176" s="106"/>
      <c r="J176" s="106"/>
      <c r="K176" s="106"/>
      <c r="L176" s="106"/>
      <c r="M176" s="106"/>
      <c r="N176" s="106"/>
      <c r="O176" s="106"/>
      <c r="P176" s="106"/>
      <c r="R176" s="11" t="s">
        <v>168</v>
      </c>
    </row>
    <row r="177" spans="1:19" ht="30" customHeight="1">
      <c r="A177" s="56" t="s">
        <v>128</v>
      </c>
      <c r="B177" s="98">
        <f>B173-B175</f>
        <v>88</v>
      </c>
      <c r="C177" s="98">
        <f>C173-C175</f>
        <v>88</v>
      </c>
      <c r="D177" s="29"/>
      <c r="E177" s="42"/>
      <c r="F177" s="42"/>
      <c r="G177" s="42"/>
      <c r="H177" s="41"/>
      <c r="I177" s="106"/>
      <c r="J177" s="106"/>
      <c r="K177" s="106"/>
      <c r="L177" s="106"/>
      <c r="M177" s="106"/>
      <c r="N177" s="106"/>
      <c r="O177" s="106"/>
      <c r="P177" s="106"/>
      <c r="R177" s="7" t="s">
        <v>44</v>
      </c>
      <c r="S177" s="185"/>
    </row>
    <row r="178" spans="1:19" ht="30" customHeight="1">
      <c r="A178" s="219" t="s">
        <v>28</v>
      </c>
      <c r="B178" s="91">
        <v>20</v>
      </c>
      <c r="C178" s="91">
        <v>20</v>
      </c>
      <c r="D178" s="40">
        <v>20</v>
      </c>
      <c r="E178" s="42">
        <v>0.94</v>
      </c>
      <c r="F178" s="42">
        <v>0.2</v>
      </c>
      <c r="G178" s="42">
        <v>8.74</v>
      </c>
      <c r="H178" s="41">
        <v>40.52</v>
      </c>
      <c r="I178" s="42">
        <v>0</v>
      </c>
      <c r="J178" s="42">
        <v>0.016</v>
      </c>
      <c r="K178" s="42">
        <v>0</v>
      </c>
      <c r="L178" s="42">
        <v>0</v>
      </c>
      <c r="M178" s="42">
        <v>3.6</v>
      </c>
      <c r="N178" s="42">
        <v>17.4</v>
      </c>
      <c r="O178" s="42">
        <v>3.8</v>
      </c>
      <c r="P178" s="42">
        <v>0.56</v>
      </c>
      <c r="R178" s="6" t="s">
        <v>45</v>
      </c>
      <c r="S178" s="184"/>
    </row>
    <row r="179" spans="1:19" s="72" customFormat="1" ht="30" customHeight="1">
      <c r="A179" s="308" t="s">
        <v>65</v>
      </c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R179" s="6" t="s">
        <v>46</v>
      </c>
      <c r="S179" s="182"/>
    </row>
    <row r="180" spans="1:19" s="72" customFormat="1" ht="30" customHeight="1">
      <c r="A180" s="307" t="s">
        <v>160</v>
      </c>
      <c r="B180" s="306" t="s">
        <v>4</v>
      </c>
      <c r="C180" s="306" t="s">
        <v>5</v>
      </c>
      <c r="D180" s="306" t="s">
        <v>208</v>
      </c>
      <c r="E180" s="307" t="s">
        <v>161</v>
      </c>
      <c r="F180" s="307"/>
      <c r="G180" s="307"/>
      <c r="H180" s="307"/>
      <c r="I180" s="299" t="s">
        <v>72</v>
      </c>
      <c r="J180" s="299"/>
      <c r="K180" s="299"/>
      <c r="L180" s="299"/>
      <c r="M180" s="314" t="s">
        <v>73</v>
      </c>
      <c r="N180" s="315"/>
      <c r="O180" s="315"/>
      <c r="P180" s="315"/>
      <c r="R180" s="7" t="s">
        <v>47</v>
      </c>
      <c r="S180" s="184">
        <f>C195</f>
        <v>4</v>
      </c>
    </row>
    <row r="181" spans="1:19" s="72" customFormat="1" ht="30" customHeight="1">
      <c r="A181" s="307"/>
      <c r="B181" s="306"/>
      <c r="C181" s="306"/>
      <c r="D181" s="306"/>
      <c r="E181" s="300" t="s">
        <v>0</v>
      </c>
      <c r="F181" s="300" t="s">
        <v>1</v>
      </c>
      <c r="G181" s="300" t="s">
        <v>6</v>
      </c>
      <c r="H181" s="319" t="s">
        <v>2</v>
      </c>
      <c r="I181" s="299"/>
      <c r="J181" s="299"/>
      <c r="K181" s="299"/>
      <c r="L181" s="299"/>
      <c r="M181" s="315"/>
      <c r="N181" s="315"/>
      <c r="O181" s="315"/>
      <c r="P181" s="315"/>
      <c r="R181" s="7" t="s">
        <v>48</v>
      </c>
      <c r="S181" s="184">
        <f>C192</f>
        <v>6</v>
      </c>
    </row>
    <row r="182" spans="1:19" s="72" customFormat="1" ht="30" customHeight="1">
      <c r="A182" s="307"/>
      <c r="B182" s="306"/>
      <c r="C182" s="306"/>
      <c r="D182" s="306"/>
      <c r="E182" s="300"/>
      <c r="F182" s="300"/>
      <c r="G182" s="300"/>
      <c r="H182" s="319"/>
      <c r="I182" s="224" t="s">
        <v>20</v>
      </c>
      <c r="J182" s="225" t="s">
        <v>21</v>
      </c>
      <c r="K182" s="225" t="s">
        <v>130</v>
      </c>
      <c r="L182" s="225" t="s">
        <v>22</v>
      </c>
      <c r="M182" s="225" t="s">
        <v>23</v>
      </c>
      <c r="N182" s="225" t="s">
        <v>24</v>
      </c>
      <c r="O182" s="225" t="s">
        <v>25</v>
      </c>
      <c r="P182" s="225" t="s">
        <v>26</v>
      </c>
      <c r="R182" s="7" t="s">
        <v>49</v>
      </c>
      <c r="S182" s="184">
        <f>C190+D185</f>
        <v>44</v>
      </c>
    </row>
    <row r="183" spans="1:19" ht="30" customHeight="1">
      <c r="A183" s="313" t="s">
        <v>81</v>
      </c>
      <c r="B183" s="313"/>
      <c r="C183" s="313"/>
      <c r="D183" s="313"/>
      <c r="E183" s="111">
        <f>E185+E186+E193+E196+E201+E199</f>
        <v>26.989999999999995</v>
      </c>
      <c r="F183" s="111">
        <f aca="true" t="shared" si="5" ref="F183:P183">F185+F186+F193+F196+F201+F199</f>
        <v>27.940000000000005</v>
      </c>
      <c r="G183" s="111">
        <f t="shared" si="5"/>
        <v>67.56</v>
      </c>
      <c r="H183" s="107">
        <f t="shared" si="5"/>
        <v>629.66</v>
      </c>
      <c r="I183" s="111">
        <f t="shared" si="5"/>
        <v>0.1</v>
      </c>
      <c r="J183" s="111">
        <f t="shared" si="5"/>
        <v>0.3643333333333334</v>
      </c>
      <c r="K183" s="111">
        <f t="shared" si="5"/>
        <v>0.74</v>
      </c>
      <c r="L183" s="111">
        <f t="shared" si="5"/>
        <v>4.38</v>
      </c>
      <c r="M183" s="111">
        <f t="shared" si="5"/>
        <v>79.63</v>
      </c>
      <c r="N183" s="111">
        <f t="shared" si="5"/>
        <v>310.42</v>
      </c>
      <c r="O183" s="111">
        <f t="shared" si="5"/>
        <v>47.656666666666666</v>
      </c>
      <c r="P183" s="111">
        <f t="shared" si="5"/>
        <v>5.075666666666667</v>
      </c>
      <c r="R183" s="72" t="s">
        <v>156</v>
      </c>
      <c r="S183" s="164"/>
    </row>
    <row r="184" spans="1:19" ht="30" customHeight="1">
      <c r="A184" s="301" t="s">
        <v>277</v>
      </c>
      <c r="B184" s="302"/>
      <c r="C184" s="303"/>
      <c r="D184" s="65"/>
      <c r="E184" s="88"/>
      <c r="F184" s="88"/>
      <c r="G184" s="88"/>
      <c r="H184" s="41"/>
      <c r="I184" s="112"/>
      <c r="J184" s="112"/>
      <c r="K184" s="112"/>
      <c r="L184" s="112"/>
      <c r="M184" s="112"/>
      <c r="N184" s="112"/>
      <c r="O184" s="112"/>
      <c r="P184" s="112"/>
      <c r="R184" s="260" t="s">
        <v>66</v>
      </c>
      <c r="S184" s="261"/>
    </row>
    <row r="185" spans="1:19" ht="30" customHeight="1">
      <c r="A185" s="309" t="s">
        <v>138</v>
      </c>
      <c r="B185" s="310"/>
      <c r="C185" s="311"/>
      <c r="D185" s="19">
        <v>40</v>
      </c>
      <c r="E185" s="42">
        <v>5</v>
      </c>
      <c r="F185" s="42">
        <v>4.6</v>
      </c>
      <c r="G185" s="42">
        <v>0.28</v>
      </c>
      <c r="H185" s="41">
        <f>E185*4+F185*9+G185*4</f>
        <v>62.519999999999996</v>
      </c>
      <c r="I185" s="42">
        <v>0</v>
      </c>
      <c r="J185" s="42">
        <v>0.02</v>
      </c>
      <c r="K185" s="42">
        <v>0.6</v>
      </c>
      <c r="L185" s="42">
        <v>0.24</v>
      </c>
      <c r="M185" s="42">
        <v>19.36</v>
      </c>
      <c r="N185" s="42">
        <v>66.82</v>
      </c>
      <c r="O185" s="42">
        <v>4.18</v>
      </c>
      <c r="P185" s="42">
        <v>0.87</v>
      </c>
      <c r="R185" s="5" t="s">
        <v>28</v>
      </c>
      <c r="S185" s="152">
        <f>D227</f>
        <v>20</v>
      </c>
    </row>
    <row r="186" spans="1:19" ht="30" customHeight="1">
      <c r="A186" s="326" t="s">
        <v>259</v>
      </c>
      <c r="B186" s="327"/>
      <c r="C186" s="328"/>
      <c r="D186" s="18">
        <v>100</v>
      </c>
      <c r="E186" s="42">
        <v>14.9</v>
      </c>
      <c r="F186" s="42">
        <v>14.9</v>
      </c>
      <c r="G186" s="42">
        <v>4.8</v>
      </c>
      <c r="H186" s="23">
        <f>G186*4+F186*9+E186*4</f>
        <v>212.89999999999998</v>
      </c>
      <c r="I186" s="42">
        <v>0.1</v>
      </c>
      <c r="J186" s="42">
        <v>0.26</v>
      </c>
      <c r="K186" s="42">
        <v>0</v>
      </c>
      <c r="L186" s="42">
        <v>3.06</v>
      </c>
      <c r="M186" s="42">
        <v>39.1</v>
      </c>
      <c r="N186" s="42">
        <v>164.34</v>
      </c>
      <c r="O186" s="42">
        <v>26.59</v>
      </c>
      <c r="P186" s="42">
        <v>2.58</v>
      </c>
      <c r="R186" s="6" t="s">
        <v>29</v>
      </c>
      <c r="S186" s="152">
        <f>C208+D228</f>
        <v>40</v>
      </c>
    </row>
    <row r="187" spans="1:19" ht="30" customHeight="1">
      <c r="A187" s="59" t="s">
        <v>252</v>
      </c>
      <c r="B187" s="25">
        <v>74</v>
      </c>
      <c r="C187" s="32">
        <v>74</v>
      </c>
      <c r="D187" s="33"/>
      <c r="E187" s="106"/>
      <c r="F187" s="106"/>
      <c r="G187" s="106"/>
      <c r="H187" s="98"/>
      <c r="I187" s="106"/>
      <c r="J187" s="106"/>
      <c r="K187" s="106"/>
      <c r="L187" s="106"/>
      <c r="M187" s="106"/>
      <c r="N187" s="106"/>
      <c r="O187" s="106"/>
      <c r="P187" s="106"/>
      <c r="R187" s="7" t="s">
        <v>30</v>
      </c>
      <c r="S187" s="162"/>
    </row>
    <row r="188" spans="1:19" s="72" customFormat="1" ht="30" customHeight="1">
      <c r="A188" s="53" t="s">
        <v>7</v>
      </c>
      <c r="B188" s="4">
        <v>18</v>
      </c>
      <c r="C188" s="4">
        <v>18</v>
      </c>
      <c r="D188" s="33"/>
      <c r="E188" s="106"/>
      <c r="F188" s="42"/>
      <c r="G188" s="42"/>
      <c r="H188" s="41"/>
      <c r="I188" s="42"/>
      <c r="J188" s="42"/>
      <c r="K188" s="42"/>
      <c r="L188" s="42"/>
      <c r="M188" s="42"/>
      <c r="N188" s="42"/>
      <c r="O188" s="42"/>
      <c r="P188" s="42"/>
      <c r="R188" s="8" t="s">
        <v>56</v>
      </c>
      <c r="S188" s="162">
        <f>C222</f>
        <v>50</v>
      </c>
    </row>
    <row r="189" spans="1:19" s="72" customFormat="1" ht="30" customHeight="1">
      <c r="A189" s="56" t="s">
        <v>151</v>
      </c>
      <c r="B189" s="4">
        <v>20</v>
      </c>
      <c r="C189" s="4">
        <v>20</v>
      </c>
      <c r="D189" s="33"/>
      <c r="E189" s="106"/>
      <c r="F189" s="42"/>
      <c r="G189" s="42"/>
      <c r="H189" s="41"/>
      <c r="I189" s="42"/>
      <c r="J189" s="42"/>
      <c r="K189" s="42"/>
      <c r="L189" s="42"/>
      <c r="M189" s="42"/>
      <c r="N189" s="42"/>
      <c r="O189" s="42"/>
      <c r="P189" s="42"/>
      <c r="Q189" s="77"/>
      <c r="R189" s="108" t="s">
        <v>186</v>
      </c>
      <c r="S189" s="162"/>
    </row>
    <row r="190" spans="1:19" s="72" customFormat="1" ht="30" customHeight="1">
      <c r="A190" s="62" t="s">
        <v>145</v>
      </c>
      <c r="B190" s="34">
        <v>4</v>
      </c>
      <c r="C190" s="34">
        <v>4</v>
      </c>
      <c r="D190" s="23"/>
      <c r="E190" s="42"/>
      <c r="F190" s="106"/>
      <c r="G190" s="106"/>
      <c r="H190" s="98"/>
      <c r="I190" s="106"/>
      <c r="J190" s="106"/>
      <c r="K190" s="106"/>
      <c r="L190" s="106"/>
      <c r="M190" s="106"/>
      <c r="N190" s="106"/>
      <c r="O190" s="106"/>
      <c r="P190" s="106"/>
      <c r="R190" s="7" t="s">
        <v>31</v>
      </c>
      <c r="S190" s="162"/>
    </row>
    <row r="191" spans="1:19" ht="30" customHeight="1">
      <c r="A191" s="56" t="s">
        <v>18</v>
      </c>
      <c r="B191" s="33">
        <v>10</v>
      </c>
      <c r="C191" s="33">
        <v>10</v>
      </c>
      <c r="D191" s="33"/>
      <c r="E191" s="106"/>
      <c r="F191" s="42"/>
      <c r="G191" s="42"/>
      <c r="H191" s="41"/>
      <c r="I191" s="42"/>
      <c r="J191" s="42"/>
      <c r="K191" s="42"/>
      <c r="L191" s="42"/>
      <c r="M191" s="42"/>
      <c r="N191" s="42"/>
      <c r="O191" s="42"/>
      <c r="P191" s="42"/>
      <c r="R191" s="6" t="s">
        <v>32</v>
      </c>
      <c r="S191" s="162">
        <f>B218+B219+B221</f>
        <v>45.88</v>
      </c>
    </row>
    <row r="192" spans="1:19" ht="30" customHeight="1">
      <c r="A192" s="53" t="s">
        <v>8</v>
      </c>
      <c r="B192" s="4">
        <v>6</v>
      </c>
      <c r="C192" s="4">
        <v>6</v>
      </c>
      <c r="D192" s="33"/>
      <c r="E192" s="106"/>
      <c r="F192" s="42"/>
      <c r="G192" s="42"/>
      <c r="H192" s="41"/>
      <c r="I192" s="42"/>
      <c r="J192" s="42"/>
      <c r="K192" s="42"/>
      <c r="L192" s="42"/>
      <c r="M192" s="42"/>
      <c r="N192" s="42"/>
      <c r="O192" s="42"/>
      <c r="P192" s="42"/>
      <c r="R192" s="6" t="s">
        <v>33</v>
      </c>
      <c r="S192" s="153"/>
    </row>
    <row r="193" spans="1:19" s="72" customFormat="1" ht="30" customHeight="1">
      <c r="A193" s="344" t="s">
        <v>144</v>
      </c>
      <c r="B193" s="345"/>
      <c r="C193" s="346"/>
      <c r="D193" s="84">
        <v>180</v>
      </c>
      <c r="E193" s="104">
        <v>4.4</v>
      </c>
      <c r="F193" s="104">
        <v>3.1</v>
      </c>
      <c r="G193" s="104">
        <v>35.7</v>
      </c>
      <c r="H193" s="93">
        <f>G193*4+F193*9+E193*4</f>
        <v>188.3</v>
      </c>
      <c r="I193" s="88">
        <v>0</v>
      </c>
      <c r="J193" s="88">
        <v>0.053333333333333344</v>
      </c>
      <c r="K193" s="88">
        <v>0.14</v>
      </c>
      <c r="L193" s="88">
        <v>1.08</v>
      </c>
      <c r="M193" s="88">
        <v>15.88</v>
      </c>
      <c r="N193" s="88">
        <v>48.76</v>
      </c>
      <c r="O193" s="88">
        <v>8.786666666666667</v>
      </c>
      <c r="P193" s="88">
        <v>0.9066666666666666</v>
      </c>
      <c r="R193" s="7" t="s">
        <v>34</v>
      </c>
      <c r="S193" s="181"/>
    </row>
    <row r="194" spans="1:19" s="72" customFormat="1" ht="30" customHeight="1">
      <c r="A194" s="114" t="s">
        <v>74</v>
      </c>
      <c r="B194" s="115">
        <v>63</v>
      </c>
      <c r="C194" s="115">
        <v>63</v>
      </c>
      <c r="D194" s="103"/>
      <c r="E194" s="104"/>
      <c r="F194" s="104"/>
      <c r="G194" s="104"/>
      <c r="H194" s="93"/>
      <c r="I194" s="88"/>
      <c r="J194" s="88"/>
      <c r="K194" s="88"/>
      <c r="L194" s="88"/>
      <c r="M194" s="88"/>
      <c r="N194" s="88"/>
      <c r="O194" s="88"/>
      <c r="P194" s="88"/>
      <c r="R194" s="7" t="s">
        <v>35</v>
      </c>
      <c r="S194" s="181"/>
    </row>
    <row r="195" spans="1:19" ht="45" customHeight="1">
      <c r="A195" s="55" t="s">
        <v>15</v>
      </c>
      <c r="B195" s="22">
        <v>4</v>
      </c>
      <c r="C195" s="22">
        <v>4</v>
      </c>
      <c r="D195" s="22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R195" s="7" t="s">
        <v>36</v>
      </c>
      <c r="S195" s="164"/>
    </row>
    <row r="196" spans="1:19" s="72" customFormat="1" ht="30" customHeight="1">
      <c r="A196" s="325" t="s">
        <v>197</v>
      </c>
      <c r="B196" s="325"/>
      <c r="C196" s="325"/>
      <c r="D196" s="40" t="s">
        <v>291</v>
      </c>
      <c r="E196" s="40">
        <v>1.4</v>
      </c>
      <c r="F196" s="40">
        <v>5.1</v>
      </c>
      <c r="G196" s="40">
        <v>18.8</v>
      </c>
      <c r="H196" s="41">
        <f>G196*4+F196*9+E196*4</f>
        <v>126.69999999999999</v>
      </c>
      <c r="I196" s="42">
        <v>0</v>
      </c>
      <c r="J196" s="42">
        <v>0</v>
      </c>
      <c r="K196" s="42">
        <v>0</v>
      </c>
      <c r="L196" s="42">
        <v>0</v>
      </c>
      <c r="M196" s="42">
        <v>0.19</v>
      </c>
      <c r="N196" s="42">
        <v>0</v>
      </c>
      <c r="O196" s="42">
        <v>0</v>
      </c>
      <c r="P196" s="42">
        <v>0.019</v>
      </c>
      <c r="R196" s="7" t="s">
        <v>37</v>
      </c>
      <c r="S196" s="164"/>
    </row>
    <row r="197" spans="1:19" s="72" customFormat="1" ht="30" customHeight="1">
      <c r="A197" s="56" t="s">
        <v>205</v>
      </c>
      <c r="B197" s="106">
        <v>0.4</v>
      </c>
      <c r="C197" s="106">
        <v>0.4</v>
      </c>
      <c r="D197" s="64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R197" s="7" t="s">
        <v>88</v>
      </c>
      <c r="S197" s="152"/>
    </row>
    <row r="198" spans="1:18" ht="30" customHeight="1">
      <c r="A198" s="60" t="s">
        <v>248</v>
      </c>
      <c r="B198" s="98">
        <v>15</v>
      </c>
      <c r="C198" s="98">
        <v>15</v>
      </c>
      <c r="D198" s="64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R198" s="7" t="s">
        <v>57</v>
      </c>
    </row>
    <row r="199" spans="1:19" s="72" customFormat="1" ht="30" customHeight="1">
      <c r="A199" s="277" t="s">
        <v>16</v>
      </c>
      <c r="B199" s="91">
        <v>10</v>
      </c>
      <c r="C199" s="91">
        <v>10</v>
      </c>
      <c r="D199" s="84">
        <v>10</v>
      </c>
      <c r="E199" s="42">
        <v>0.8199999999999998</v>
      </c>
      <c r="F199" s="42">
        <v>0.14000000000000004</v>
      </c>
      <c r="G199" s="42">
        <v>3.61</v>
      </c>
      <c r="H199" s="41">
        <v>18.98</v>
      </c>
      <c r="I199" s="42">
        <v>0</v>
      </c>
      <c r="J199" s="42">
        <v>0.023000000000000003</v>
      </c>
      <c r="K199" s="42">
        <v>0</v>
      </c>
      <c r="L199" s="42">
        <v>0</v>
      </c>
      <c r="M199" s="42">
        <v>3.3</v>
      </c>
      <c r="N199" s="42">
        <v>21.8</v>
      </c>
      <c r="O199" s="42">
        <v>6.2</v>
      </c>
      <c r="P199" s="42">
        <v>0.42</v>
      </c>
      <c r="R199" s="6" t="s">
        <v>38</v>
      </c>
      <c r="S199" s="152">
        <f>C225</f>
        <v>0.4</v>
      </c>
    </row>
    <row r="200" spans="1:19" s="72" customFormat="1" ht="30" customHeight="1">
      <c r="A200" s="309" t="s">
        <v>125</v>
      </c>
      <c r="B200" s="310"/>
      <c r="C200" s="311"/>
      <c r="D200" s="84">
        <v>10</v>
      </c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R200" s="6" t="s">
        <v>39</v>
      </c>
      <c r="S200" s="162"/>
    </row>
    <row r="201" spans="1:19" s="72" customFormat="1" ht="30" customHeight="1">
      <c r="A201" s="276" t="s">
        <v>28</v>
      </c>
      <c r="B201" s="91">
        <v>10</v>
      </c>
      <c r="C201" s="91">
        <v>10</v>
      </c>
      <c r="D201" s="40">
        <v>10</v>
      </c>
      <c r="E201" s="42">
        <v>0.47</v>
      </c>
      <c r="F201" s="42">
        <v>0.1</v>
      </c>
      <c r="G201" s="42">
        <v>4.37</v>
      </c>
      <c r="H201" s="41">
        <v>20.26</v>
      </c>
      <c r="I201" s="42">
        <v>0</v>
      </c>
      <c r="J201" s="42">
        <v>0.008</v>
      </c>
      <c r="K201" s="42">
        <v>0</v>
      </c>
      <c r="L201" s="42">
        <v>0</v>
      </c>
      <c r="M201" s="42">
        <v>1.8</v>
      </c>
      <c r="N201" s="42">
        <v>8.7</v>
      </c>
      <c r="O201" s="42">
        <v>1.9</v>
      </c>
      <c r="P201" s="42">
        <v>0.28</v>
      </c>
      <c r="R201" s="7" t="s">
        <v>40</v>
      </c>
      <c r="S201" s="174">
        <f>B212</f>
        <v>153.88400000000001</v>
      </c>
    </row>
    <row r="202" spans="1:19" s="72" customFormat="1" ht="30" customHeight="1">
      <c r="A202" s="308" t="s">
        <v>66</v>
      </c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R202" s="7" t="s">
        <v>41</v>
      </c>
      <c r="S202" s="164"/>
    </row>
    <row r="203" spans="1:19" s="72" customFormat="1" ht="30" customHeight="1">
      <c r="A203" s="307" t="s">
        <v>160</v>
      </c>
      <c r="B203" s="306" t="s">
        <v>4</v>
      </c>
      <c r="C203" s="306" t="s">
        <v>5</v>
      </c>
      <c r="D203" s="306" t="s">
        <v>208</v>
      </c>
      <c r="E203" s="307" t="s">
        <v>161</v>
      </c>
      <c r="F203" s="307"/>
      <c r="G203" s="307"/>
      <c r="H203" s="307"/>
      <c r="I203" s="299" t="s">
        <v>72</v>
      </c>
      <c r="J203" s="299"/>
      <c r="K203" s="299"/>
      <c r="L203" s="299"/>
      <c r="M203" s="314" t="s">
        <v>73</v>
      </c>
      <c r="N203" s="315"/>
      <c r="O203" s="315"/>
      <c r="P203" s="315"/>
      <c r="R203" s="39" t="s">
        <v>42</v>
      </c>
      <c r="S203" s="162"/>
    </row>
    <row r="204" spans="1:19" s="72" customFormat="1" ht="30" customHeight="1">
      <c r="A204" s="307"/>
      <c r="B204" s="306"/>
      <c r="C204" s="306"/>
      <c r="D204" s="306"/>
      <c r="E204" s="300" t="s">
        <v>0</v>
      </c>
      <c r="F204" s="300" t="s">
        <v>1</v>
      </c>
      <c r="G204" s="300" t="s">
        <v>6</v>
      </c>
      <c r="H204" s="319" t="s">
        <v>2</v>
      </c>
      <c r="I204" s="299"/>
      <c r="J204" s="299"/>
      <c r="K204" s="299"/>
      <c r="L204" s="299"/>
      <c r="M204" s="315"/>
      <c r="N204" s="315"/>
      <c r="O204" s="315"/>
      <c r="P204" s="315"/>
      <c r="R204" s="7" t="s">
        <v>43</v>
      </c>
      <c r="S204" s="162">
        <f>C226</f>
        <v>40</v>
      </c>
    </row>
    <row r="205" spans="1:19" ht="30" customHeight="1">
      <c r="A205" s="307"/>
      <c r="B205" s="306"/>
      <c r="C205" s="306"/>
      <c r="D205" s="306"/>
      <c r="E205" s="300"/>
      <c r="F205" s="300"/>
      <c r="G205" s="300"/>
      <c r="H205" s="319"/>
      <c r="I205" s="224" t="s">
        <v>20</v>
      </c>
      <c r="J205" s="225" t="s">
        <v>21</v>
      </c>
      <c r="K205" s="225" t="s">
        <v>130</v>
      </c>
      <c r="L205" s="225" t="s">
        <v>22</v>
      </c>
      <c r="M205" s="225" t="s">
        <v>23</v>
      </c>
      <c r="N205" s="225" t="s">
        <v>24</v>
      </c>
      <c r="O205" s="225" t="s">
        <v>25</v>
      </c>
      <c r="P205" s="225" t="s">
        <v>26</v>
      </c>
      <c r="R205" s="72" t="s">
        <v>168</v>
      </c>
      <c r="S205" s="164"/>
    </row>
    <row r="206" spans="1:18" ht="30" customHeight="1">
      <c r="A206" s="313" t="s">
        <v>81</v>
      </c>
      <c r="B206" s="313"/>
      <c r="C206" s="313"/>
      <c r="D206" s="313"/>
      <c r="E206" s="111">
        <f>E207+E210+E224+E227+E228</f>
        <v>24.38</v>
      </c>
      <c r="F206" s="111">
        <f aca="true" t="shared" si="6" ref="F206:P206">F207+F210+F224+F227+F228</f>
        <v>22.68</v>
      </c>
      <c r="G206" s="111">
        <f t="shared" si="6"/>
        <v>83.66</v>
      </c>
      <c r="H206" s="107">
        <f t="shared" si="6"/>
        <v>636.2800000000001</v>
      </c>
      <c r="I206" s="111">
        <f t="shared" si="6"/>
        <v>1.4000000000000001</v>
      </c>
      <c r="J206" s="111">
        <f t="shared" si="6"/>
        <v>0.132</v>
      </c>
      <c r="K206" s="111">
        <f t="shared" si="6"/>
        <v>0.21000000000000002</v>
      </c>
      <c r="L206" s="111">
        <f t="shared" si="6"/>
        <v>5.9</v>
      </c>
      <c r="M206" s="111">
        <f t="shared" si="6"/>
        <v>147.79999999999998</v>
      </c>
      <c r="N206" s="111">
        <f t="shared" si="6"/>
        <v>295.2</v>
      </c>
      <c r="O206" s="111">
        <f t="shared" si="6"/>
        <v>63.900000000000006</v>
      </c>
      <c r="P206" s="111">
        <f t="shared" si="6"/>
        <v>3.3</v>
      </c>
      <c r="R206" s="7" t="s">
        <v>44</v>
      </c>
    </row>
    <row r="207" spans="1:19" s="10" customFormat="1" ht="30" customHeight="1">
      <c r="A207" s="309" t="s">
        <v>115</v>
      </c>
      <c r="B207" s="310"/>
      <c r="C207" s="311"/>
      <c r="D207" s="68" t="s">
        <v>189</v>
      </c>
      <c r="E207" s="42">
        <v>1.4</v>
      </c>
      <c r="F207" s="42">
        <v>3.2</v>
      </c>
      <c r="G207" s="42">
        <v>10</v>
      </c>
      <c r="H207" s="41">
        <f>E207*4+F207*9+G207*4</f>
        <v>74.4</v>
      </c>
      <c r="I207" s="42">
        <v>0</v>
      </c>
      <c r="J207" s="42">
        <v>0.02</v>
      </c>
      <c r="K207" s="42">
        <v>0.2</v>
      </c>
      <c r="L207" s="42">
        <v>0.2</v>
      </c>
      <c r="M207" s="42">
        <v>5.4</v>
      </c>
      <c r="N207" s="42">
        <v>15.1</v>
      </c>
      <c r="O207" s="42">
        <v>2.3</v>
      </c>
      <c r="P207" s="42">
        <v>0.1</v>
      </c>
      <c r="Q207" s="11"/>
      <c r="R207" s="6" t="s">
        <v>45</v>
      </c>
      <c r="S207" s="162"/>
    </row>
    <row r="208" spans="1:19" s="72" customFormat="1" ht="30" customHeight="1">
      <c r="A208" s="56" t="s">
        <v>7</v>
      </c>
      <c r="B208" s="33">
        <v>20</v>
      </c>
      <c r="C208" s="33">
        <v>20</v>
      </c>
      <c r="D208" s="33"/>
      <c r="E208" s="106"/>
      <c r="F208" s="106"/>
      <c r="G208" s="161"/>
      <c r="H208" s="142"/>
      <c r="I208" s="106"/>
      <c r="J208" s="106"/>
      <c r="K208" s="106"/>
      <c r="L208" s="106"/>
      <c r="M208" s="106"/>
      <c r="N208" s="106"/>
      <c r="O208" s="106"/>
      <c r="P208" s="106"/>
      <c r="R208" s="6" t="s">
        <v>112</v>
      </c>
      <c r="S208" s="162"/>
    </row>
    <row r="209" spans="1:19" s="72" customFormat="1" ht="30" customHeight="1">
      <c r="A209" s="56" t="s">
        <v>15</v>
      </c>
      <c r="B209" s="33">
        <v>5</v>
      </c>
      <c r="C209" s="33">
        <v>5</v>
      </c>
      <c r="D209" s="33"/>
      <c r="E209" s="106"/>
      <c r="F209" s="106"/>
      <c r="G209" s="106"/>
      <c r="H209" s="98"/>
      <c r="I209" s="106"/>
      <c r="J209" s="106"/>
      <c r="K209" s="106"/>
      <c r="L209" s="106"/>
      <c r="M209" s="106"/>
      <c r="N209" s="106"/>
      <c r="O209" s="106"/>
      <c r="P209" s="106"/>
      <c r="R209" s="7" t="s">
        <v>47</v>
      </c>
      <c r="S209" s="186">
        <f>C209</f>
        <v>5</v>
      </c>
    </row>
    <row r="210" spans="1:19" s="72" customFormat="1" ht="30" customHeight="1">
      <c r="A210" s="305" t="s">
        <v>202</v>
      </c>
      <c r="B210" s="305"/>
      <c r="C210" s="305"/>
      <c r="D210" s="19">
        <v>250</v>
      </c>
      <c r="E210" s="130">
        <v>18.9</v>
      </c>
      <c r="F210" s="130">
        <v>16.3</v>
      </c>
      <c r="G210" s="130">
        <v>40.6</v>
      </c>
      <c r="H210" s="23">
        <f>E210*4+F210*9+G210*4</f>
        <v>384.70000000000005</v>
      </c>
      <c r="I210" s="130">
        <v>1.3</v>
      </c>
      <c r="J210" s="42">
        <v>0.03</v>
      </c>
      <c r="K210" s="42">
        <v>0.01</v>
      </c>
      <c r="L210" s="42">
        <v>5.7</v>
      </c>
      <c r="M210" s="42">
        <v>33</v>
      </c>
      <c r="N210" s="42">
        <v>142</v>
      </c>
      <c r="O210" s="42">
        <v>34.2</v>
      </c>
      <c r="P210" s="42">
        <v>1.7</v>
      </c>
      <c r="R210" s="7" t="s">
        <v>48</v>
      </c>
      <c r="S210" s="174">
        <f>C217</f>
        <v>12</v>
      </c>
    </row>
    <row r="211" spans="1:19" ht="42.75" customHeight="1">
      <c r="A211" s="54" t="s">
        <v>95</v>
      </c>
      <c r="B211" s="25">
        <f>C211*1.12</f>
        <v>163.52</v>
      </c>
      <c r="C211" s="27">
        <v>146</v>
      </c>
      <c r="D211" s="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R211" s="7" t="s">
        <v>49</v>
      </c>
      <c r="S211" s="162"/>
    </row>
    <row r="212" spans="1:18" ht="30" customHeight="1">
      <c r="A212" s="54" t="s">
        <v>51</v>
      </c>
      <c r="B212" s="25">
        <f>C212*1.054</f>
        <v>153.88400000000001</v>
      </c>
      <c r="C212" s="27">
        <v>146</v>
      </c>
      <c r="D212" s="4"/>
      <c r="E212" s="106"/>
      <c r="F212" s="106"/>
      <c r="G212" s="106"/>
      <c r="H212" s="98"/>
      <c r="I212" s="106"/>
      <c r="J212" s="106"/>
      <c r="K212" s="106"/>
      <c r="L212" s="106"/>
      <c r="M212" s="106"/>
      <c r="N212" s="106"/>
      <c r="O212" s="106"/>
      <c r="P212" s="106"/>
      <c r="R212" s="11" t="s">
        <v>156</v>
      </c>
    </row>
    <row r="213" spans="1:19" ht="30" customHeight="1">
      <c r="A213" s="54" t="s">
        <v>249</v>
      </c>
      <c r="B213" s="25">
        <f>C213*1.054</f>
        <v>153.88400000000001</v>
      </c>
      <c r="C213" s="27">
        <v>146</v>
      </c>
      <c r="D213" s="4"/>
      <c r="E213" s="106"/>
      <c r="F213" s="106"/>
      <c r="G213" s="106"/>
      <c r="H213" s="98"/>
      <c r="I213" s="106"/>
      <c r="J213" s="106"/>
      <c r="K213" s="106"/>
      <c r="L213" s="106"/>
      <c r="M213" s="106"/>
      <c r="N213" s="106"/>
      <c r="O213" s="106"/>
      <c r="P213" s="106"/>
      <c r="R213" s="260" t="s">
        <v>67</v>
      </c>
      <c r="S213" s="261"/>
    </row>
    <row r="214" spans="1:19" ht="30" customHeight="1">
      <c r="A214" s="54" t="s">
        <v>157</v>
      </c>
      <c r="B214" s="25"/>
      <c r="C214" s="34">
        <v>100</v>
      </c>
      <c r="D214" s="4"/>
      <c r="E214" s="106"/>
      <c r="F214" s="106"/>
      <c r="G214" s="106"/>
      <c r="H214" s="98"/>
      <c r="I214" s="106"/>
      <c r="J214" s="106"/>
      <c r="K214" s="106"/>
      <c r="L214" s="106"/>
      <c r="M214" s="106"/>
      <c r="N214" s="106"/>
      <c r="O214" s="106"/>
      <c r="P214" s="106"/>
      <c r="R214" s="5" t="s">
        <v>28</v>
      </c>
      <c r="S214" s="152">
        <f>D270</f>
        <v>10</v>
      </c>
    </row>
    <row r="215" spans="1:19" ht="30" customHeight="1">
      <c r="A215" s="59" t="s">
        <v>89</v>
      </c>
      <c r="B215" s="25">
        <f>C215*1.04</f>
        <v>128.96</v>
      </c>
      <c r="C215" s="27">
        <v>124</v>
      </c>
      <c r="D215" s="4"/>
      <c r="E215" s="105"/>
      <c r="F215" s="105"/>
      <c r="G215" s="105"/>
      <c r="H215" s="158"/>
      <c r="I215" s="127"/>
      <c r="J215" s="127"/>
      <c r="K215" s="127"/>
      <c r="L215" s="127"/>
      <c r="M215" s="127"/>
      <c r="N215" s="127"/>
      <c r="O215" s="127"/>
      <c r="P215" s="127"/>
      <c r="R215" s="6" t="s">
        <v>29</v>
      </c>
      <c r="S215" s="162">
        <f>D268</f>
        <v>20</v>
      </c>
    </row>
    <row r="216" spans="1:19" ht="30" customHeight="1">
      <c r="A216" s="56" t="s">
        <v>260</v>
      </c>
      <c r="B216" s="34"/>
      <c r="C216" s="34">
        <v>100</v>
      </c>
      <c r="D216" s="4"/>
      <c r="E216" s="47"/>
      <c r="F216" s="47"/>
      <c r="G216" s="47"/>
      <c r="H216" s="140"/>
      <c r="I216" s="159"/>
      <c r="J216" s="159"/>
      <c r="K216" s="159"/>
      <c r="L216" s="159"/>
      <c r="M216" s="159"/>
      <c r="N216" s="159"/>
      <c r="O216" s="159"/>
      <c r="P216" s="159"/>
      <c r="R216" s="7" t="s">
        <v>30</v>
      </c>
      <c r="S216" s="162">
        <f>C252</f>
        <v>5</v>
      </c>
    </row>
    <row r="217" spans="1:19" ht="30" customHeight="1">
      <c r="A217" s="53" t="s">
        <v>8</v>
      </c>
      <c r="B217" s="32">
        <v>12</v>
      </c>
      <c r="C217" s="32">
        <v>12</v>
      </c>
      <c r="D217" s="4"/>
      <c r="E217" s="79"/>
      <c r="F217" s="105"/>
      <c r="G217" s="105"/>
      <c r="H217" s="158"/>
      <c r="I217" s="127"/>
      <c r="J217" s="127"/>
      <c r="K217" s="127"/>
      <c r="L217" s="127"/>
      <c r="M217" s="127"/>
      <c r="N217" s="127"/>
      <c r="O217" s="127"/>
      <c r="P217" s="127"/>
      <c r="R217" s="8" t="s">
        <v>56</v>
      </c>
      <c r="S217" s="162"/>
    </row>
    <row r="218" spans="1:19" ht="30" customHeight="1">
      <c r="A218" s="62" t="s">
        <v>14</v>
      </c>
      <c r="B218" s="32">
        <f>C218*1.19</f>
        <v>14.28</v>
      </c>
      <c r="C218" s="32">
        <v>12</v>
      </c>
      <c r="D218" s="79"/>
      <c r="E218" s="79"/>
      <c r="F218" s="105"/>
      <c r="G218" s="105"/>
      <c r="H218" s="158"/>
      <c r="I218" s="127"/>
      <c r="J218" s="127"/>
      <c r="K218" s="127"/>
      <c r="L218" s="127"/>
      <c r="M218" s="127"/>
      <c r="N218" s="127"/>
      <c r="O218" s="127"/>
      <c r="P218" s="127"/>
      <c r="R218" s="108" t="s">
        <v>186</v>
      </c>
      <c r="S218" s="162"/>
    </row>
    <row r="219" spans="1:19" ht="30" customHeight="1">
      <c r="A219" s="109" t="s">
        <v>199</v>
      </c>
      <c r="B219" s="32">
        <v>5</v>
      </c>
      <c r="C219" s="32">
        <v>5</v>
      </c>
      <c r="D219" s="79"/>
      <c r="E219" s="79"/>
      <c r="F219" s="105"/>
      <c r="G219" s="105"/>
      <c r="H219" s="158"/>
      <c r="I219" s="127"/>
      <c r="J219" s="127"/>
      <c r="K219" s="127"/>
      <c r="L219" s="127"/>
      <c r="M219" s="127"/>
      <c r="N219" s="127"/>
      <c r="O219" s="127"/>
      <c r="P219" s="127"/>
      <c r="R219" s="7" t="s">
        <v>31</v>
      </c>
      <c r="S219" s="162">
        <f>B255</f>
        <v>203.49</v>
      </c>
    </row>
    <row r="220" spans="1:19" ht="30" customHeight="1">
      <c r="A220" s="53" t="s">
        <v>87</v>
      </c>
      <c r="B220" s="26">
        <f>C220*1.25</f>
        <v>25</v>
      </c>
      <c r="C220" s="33">
        <v>20</v>
      </c>
      <c r="D220" s="79"/>
      <c r="E220" s="127"/>
      <c r="F220" s="105"/>
      <c r="G220" s="105"/>
      <c r="H220" s="158"/>
      <c r="I220" s="127"/>
      <c r="J220" s="127"/>
      <c r="K220" s="127"/>
      <c r="L220" s="127"/>
      <c r="M220" s="127"/>
      <c r="N220" s="127"/>
      <c r="O220" s="127"/>
      <c r="P220" s="127"/>
      <c r="R220" s="6" t="s">
        <v>32</v>
      </c>
      <c r="S220" s="162">
        <f>B235+B236</f>
        <v>86.7</v>
      </c>
    </row>
    <row r="221" spans="1:19" ht="30" customHeight="1">
      <c r="A221" s="53" t="s">
        <v>13</v>
      </c>
      <c r="B221" s="26">
        <f>C221*1.33</f>
        <v>26.6</v>
      </c>
      <c r="C221" s="33">
        <v>20</v>
      </c>
      <c r="D221" s="79"/>
      <c r="E221" s="127"/>
      <c r="F221" s="105"/>
      <c r="G221" s="105"/>
      <c r="H221" s="158"/>
      <c r="I221" s="127"/>
      <c r="J221" s="127"/>
      <c r="K221" s="127"/>
      <c r="L221" s="127"/>
      <c r="M221" s="127"/>
      <c r="N221" s="127"/>
      <c r="O221" s="127"/>
      <c r="P221" s="127"/>
      <c r="R221" s="6" t="s">
        <v>33</v>
      </c>
      <c r="S221" s="162"/>
    </row>
    <row r="222" spans="1:19" ht="30" customHeight="1">
      <c r="A222" s="56" t="s">
        <v>19</v>
      </c>
      <c r="B222" s="33">
        <v>50</v>
      </c>
      <c r="C222" s="33">
        <v>50</v>
      </c>
      <c r="D222" s="7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R222" s="7" t="s">
        <v>34</v>
      </c>
      <c r="S222" s="174"/>
    </row>
    <row r="223" spans="1:19" ht="30" customHeight="1">
      <c r="A223" s="62" t="s">
        <v>90</v>
      </c>
      <c r="B223" s="32">
        <v>112</v>
      </c>
      <c r="C223" s="32">
        <v>112</v>
      </c>
      <c r="D223" s="79"/>
      <c r="E223" s="79"/>
      <c r="F223" s="105"/>
      <c r="G223" s="105"/>
      <c r="H223" s="158"/>
      <c r="I223" s="127"/>
      <c r="J223" s="127"/>
      <c r="K223" s="127"/>
      <c r="L223" s="127"/>
      <c r="M223" s="127"/>
      <c r="N223" s="127"/>
      <c r="O223" s="127"/>
      <c r="P223" s="127"/>
      <c r="R223" s="7" t="s">
        <v>35</v>
      </c>
      <c r="S223" s="181">
        <f>C267</f>
        <v>15</v>
      </c>
    </row>
    <row r="224" spans="1:18" ht="30" customHeight="1">
      <c r="A224" s="305" t="s">
        <v>176</v>
      </c>
      <c r="B224" s="305"/>
      <c r="C224" s="305"/>
      <c r="D224" s="19">
        <v>200</v>
      </c>
      <c r="E224" s="42">
        <v>1.5</v>
      </c>
      <c r="F224" s="42">
        <v>2.7</v>
      </c>
      <c r="G224" s="42">
        <v>17.1</v>
      </c>
      <c r="H224" s="41">
        <f>G224*4+F224*9+E224*4</f>
        <v>98.7</v>
      </c>
      <c r="I224" s="42">
        <v>0.1</v>
      </c>
      <c r="J224" s="42">
        <v>0.02</v>
      </c>
      <c r="K224" s="42">
        <v>0</v>
      </c>
      <c r="L224" s="42">
        <v>0</v>
      </c>
      <c r="M224" s="42">
        <v>99.2</v>
      </c>
      <c r="N224" s="42">
        <v>77.1</v>
      </c>
      <c r="O224" s="42">
        <v>11.2</v>
      </c>
      <c r="P224" s="42">
        <v>0.1</v>
      </c>
      <c r="R224" s="7" t="s">
        <v>36</v>
      </c>
    </row>
    <row r="225" spans="1:19" s="72" customFormat="1" ht="30" customHeight="1">
      <c r="A225" s="62" t="s">
        <v>140</v>
      </c>
      <c r="B225" s="38">
        <v>0.4</v>
      </c>
      <c r="C225" s="38">
        <v>0.4</v>
      </c>
      <c r="D225" s="64"/>
      <c r="E225" s="126"/>
      <c r="F225" s="126"/>
      <c r="G225" s="126"/>
      <c r="H225" s="143"/>
      <c r="I225" s="138"/>
      <c r="J225" s="138"/>
      <c r="K225" s="138"/>
      <c r="L225" s="138"/>
      <c r="M225" s="138"/>
      <c r="N225" s="138"/>
      <c r="O225" s="138"/>
      <c r="P225" s="138"/>
      <c r="R225" s="7" t="s">
        <v>37</v>
      </c>
      <c r="S225" s="152"/>
    </row>
    <row r="226" spans="1:19" s="72" customFormat="1" ht="30" customHeight="1">
      <c r="A226" s="56" t="s">
        <v>139</v>
      </c>
      <c r="B226" s="30">
        <v>40</v>
      </c>
      <c r="C226" s="30">
        <v>40</v>
      </c>
      <c r="D226" s="28"/>
      <c r="E226" s="126"/>
      <c r="F226" s="126"/>
      <c r="G226" s="126"/>
      <c r="H226" s="143"/>
      <c r="I226" s="135"/>
      <c r="J226" s="135"/>
      <c r="K226" s="135"/>
      <c r="L226" s="135"/>
      <c r="M226" s="135"/>
      <c r="N226" s="135"/>
      <c r="O226" s="135"/>
      <c r="P226" s="135"/>
      <c r="R226" s="7" t="s">
        <v>88</v>
      </c>
      <c r="S226" s="152"/>
    </row>
    <row r="227" spans="1:19" s="72" customFormat="1" ht="30" customHeight="1">
      <c r="A227" s="219" t="s">
        <v>28</v>
      </c>
      <c r="B227" s="91">
        <v>20</v>
      </c>
      <c r="C227" s="91">
        <v>20</v>
      </c>
      <c r="D227" s="40">
        <v>20</v>
      </c>
      <c r="E227" s="42">
        <v>0.94</v>
      </c>
      <c r="F227" s="42">
        <v>0.2</v>
      </c>
      <c r="G227" s="42">
        <v>8.74</v>
      </c>
      <c r="H227" s="41">
        <v>40.52</v>
      </c>
      <c r="I227" s="42">
        <v>0</v>
      </c>
      <c r="J227" s="42">
        <v>0.016</v>
      </c>
      <c r="K227" s="42">
        <v>0</v>
      </c>
      <c r="L227" s="42">
        <v>0</v>
      </c>
      <c r="M227" s="42">
        <v>3.6</v>
      </c>
      <c r="N227" s="42">
        <v>17.4</v>
      </c>
      <c r="O227" s="42">
        <v>3.8</v>
      </c>
      <c r="P227" s="42">
        <v>0.56</v>
      </c>
      <c r="R227" s="7" t="s">
        <v>57</v>
      </c>
      <c r="S227" s="152"/>
    </row>
    <row r="228" spans="1:19" s="72" customFormat="1" ht="30" customHeight="1">
      <c r="A228" s="304" t="s">
        <v>16</v>
      </c>
      <c r="B228" s="304"/>
      <c r="C228" s="304"/>
      <c r="D228" s="84">
        <v>20</v>
      </c>
      <c r="E228" s="42">
        <v>1.64</v>
      </c>
      <c r="F228" s="42">
        <v>0.28</v>
      </c>
      <c r="G228" s="42">
        <v>7.220000000000001</v>
      </c>
      <c r="H228" s="41">
        <v>37.96</v>
      </c>
      <c r="I228" s="42">
        <v>0</v>
      </c>
      <c r="J228" s="42">
        <v>0.046000000000000006</v>
      </c>
      <c r="K228" s="42">
        <v>0</v>
      </c>
      <c r="L228" s="42">
        <v>0</v>
      </c>
      <c r="M228" s="42">
        <v>6.6</v>
      </c>
      <c r="N228" s="42">
        <v>43.60000000000001</v>
      </c>
      <c r="O228" s="42">
        <v>12.400000000000002</v>
      </c>
      <c r="P228" s="42">
        <v>0.8400000000000001</v>
      </c>
      <c r="R228" s="6" t="s">
        <v>38</v>
      </c>
      <c r="S228" s="181">
        <f>B266</f>
        <v>0.4</v>
      </c>
    </row>
    <row r="229" spans="1:19" s="72" customFormat="1" ht="30" customHeight="1">
      <c r="A229" s="305" t="s">
        <v>125</v>
      </c>
      <c r="B229" s="305"/>
      <c r="C229" s="305"/>
      <c r="D229" s="21">
        <v>20</v>
      </c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R229" s="7" t="s">
        <v>39</v>
      </c>
      <c r="S229" s="174"/>
    </row>
    <row r="230" spans="1:19" s="72" customFormat="1" ht="30" customHeight="1">
      <c r="A230" s="308" t="s">
        <v>67</v>
      </c>
      <c r="B230" s="308"/>
      <c r="C230" s="308"/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R230" s="6" t="s">
        <v>40</v>
      </c>
      <c r="S230" s="162"/>
    </row>
    <row r="231" spans="1:19" ht="30" customHeight="1">
      <c r="A231" s="307" t="s">
        <v>160</v>
      </c>
      <c r="B231" s="306" t="s">
        <v>4</v>
      </c>
      <c r="C231" s="306" t="s">
        <v>5</v>
      </c>
      <c r="D231" s="306" t="s">
        <v>208</v>
      </c>
      <c r="E231" s="307" t="s">
        <v>161</v>
      </c>
      <c r="F231" s="307"/>
      <c r="G231" s="307"/>
      <c r="H231" s="307"/>
      <c r="I231" s="299" t="s">
        <v>72</v>
      </c>
      <c r="J231" s="299"/>
      <c r="K231" s="299"/>
      <c r="L231" s="299"/>
      <c r="M231" s="314" t="s">
        <v>73</v>
      </c>
      <c r="N231" s="315"/>
      <c r="O231" s="315"/>
      <c r="P231" s="315"/>
      <c r="R231" s="6" t="s">
        <v>41</v>
      </c>
      <c r="S231" s="162"/>
    </row>
    <row r="232" spans="1:19" ht="30" customHeight="1">
      <c r="A232" s="307"/>
      <c r="B232" s="306"/>
      <c r="C232" s="306"/>
      <c r="D232" s="306"/>
      <c r="E232" s="300" t="s">
        <v>0</v>
      </c>
      <c r="F232" s="300" t="s">
        <v>1</v>
      </c>
      <c r="G232" s="300" t="s">
        <v>6</v>
      </c>
      <c r="H232" s="319" t="s">
        <v>2</v>
      </c>
      <c r="I232" s="299"/>
      <c r="J232" s="299"/>
      <c r="K232" s="299"/>
      <c r="L232" s="299"/>
      <c r="M232" s="315"/>
      <c r="N232" s="315"/>
      <c r="O232" s="315"/>
      <c r="P232" s="315"/>
      <c r="R232" s="6" t="s">
        <v>42</v>
      </c>
      <c r="S232" s="162">
        <f>B246</f>
        <v>152.55</v>
      </c>
    </row>
    <row r="233" spans="1:19" ht="30" customHeight="1">
      <c r="A233" s="307"/>
      <c r="B233" s="306"/>
      <c r="C233" s="306"/>
      <c r="D233" s="306"/>
      <c r="E233" s="300"/>
      <c r="F233" s="300"/>
      <c r="G233" s="300"/>
      <c r="H233" s="319"/>
      <c r="I233" s="224" t="s">
        <v>20</v>
      </c>
      <c r="J233" s="225" t="s">
        <v>21</v>
      </c>
      <c r="K233" s="225" t="s">
        <v>130</v>
      </c>
      <c r="L233" s="225" t="s">
        <v>22</v>
      </c>
      <c r="M233" s="225" t="s">
        <v>23</v>
      </c>
      <c r="N233" s="225" t="s">
        <v>24</v>
      </c>
      <c r="O233" s="225" t="s">
        <v>25</v>
      </c>
      <c r="P233" s="225" t="s">
        <v>26</v>
      </c>
      <c r="R233" s="7" t="s">
        <v>43</v>
      </c>
      <c r="S233" s="162">
        <f>B259</f>
        <v>29</v>
      </c>
    </row>
    <row r="234" spans="1:19" ht="30" customHeight="1">
      <c r="A234" s="313" t="s">
        <v>81</v>
      </c>
      <c r="B234" s="313"/>
      <c r="C234" s="313"/>
      <c r="D234" s="313"/>
      <c r="E234" s="111">
        <f>E238+E265+E245+E254+E268+E270</f>
        <v>30.643333333333334</v>
      </c>
      <c r="F234" s="111">
        <f aca="true" t="shared" si="7" ref="F234:P234">F238+F265+F245+F254+F268+F270</f>
        <v>23.48</v>
      </c>
      <c r="G234" s="111">
        <f t="shared" si="7"/>
        <v>55.18999999999999</v>
      </c>
      <c r="H234" s="107">
        <f t="shared" si="7"/>
        <v>554.6533333333333</v>
      </c>
      <c r="I234" s="111">
        <f t="shared" si="7"/>
        <v>17.013333333333335</v>
      </c>
      <c r="J234" s="111">
        <f t="shared" si="7"/>
        <v>0.37766666666666665</v>
      </c>
      <c r="K234" s="111">
        <f t="shared" si="7"/>
        <v>0.05</v>
      </c>
      <c r="L234" s="111">
        <f t="shared" si="7"/>
        <v>8.063333333333334</v>
      </c>
      <c r="M234" s="111">
        <f t="shared" si="7"/>
        <v>85.92399999999999</v>
      </c>
      <c r="N234" s="111">
        <f t="shared" si="7"/>
        <v>299.8726666666667</v>
      </c>
      <c r="O234" s="111">
        <f t="shared" si="7"/>
        <v>73.80133333333335</v>
      </c>
      <c r="P234" s="111">
        <f t="shared" si="7"/>
        <v>3.0853333333333337</v>
      </c>
      <c r="R234" s="72" t="s">
        <v>168</v>
      </c>
      <c r="S234" s="164"/>
    </row>
    <row r="235" spans="1:19" ht="30" customHeight="1">
      <c r="A235" s="67" t="s">
        <v>159</v>
      </c>
      <c r="B235" s="66">
        <f>C235*1.05</f>
        <v>84</v>
      </c>
      <c r="C235" s="66">
        <v>80</v>
      </c>
      <c r="D235" s="19">
        <v>80</v>
      </c>
      <c r="E235" s="42">
        <v>1.2</v>
      </c>
      <c r="F235" s="42">
        <v>4.2</v>
      </c>
      <c r="G235" s="42">
        <v>5.8</v>
      </c>
      <c r="H235" s="41">
        <f>G235*4+F235*9+E235*4</f>
        <v>65.8</v>
      </c>
      <c r="I235" s="42">
        <v>4</v>
      </c>
      <c r="J235" s="42">
        <v>0.02</v>
      </c>
      <c r="K235" s="42">
        <v>0</v>
      </c>
      <c r="L235" s="42">
        <v>1.76</v>
      </c>
      <c r="M235" s="42">
        <v>22.59</v>
      </c>
      <c r="N235" s="42">
        <v>23.58</v>
      </c>
      <c r="O235" s="42">
        <v>0</v>
      </c>
      <c r="P235" s="42">
        <v>0.6</v>
      </c>
      <c r="R235" s="7" t="s">
        <v>44</v>
      </c>
      <c r="S235" s="164"/>
    </row>
    <row r="236" spans="1:19" ht="30" customHeight="1">
      <c r="A236" s="53" t="s">
        <v>134</v>
      </c>
      <c r="B236" s="37">
        <f>C236*1.35</f>
        <v>2.7</v>
      </c>
      <c r="C236" s="32">
        <v>2</v>
      </c>
      <c r="D236" s="17"/>
      <c r="E236" s="106"/>
      <c r="F236" s="106"/>
      <c r="G236" s="106"/>
      <c r="H236" s="91"/>
      <c r="I236" s="106"/>
      <c r="J236" s="106"/>
      <c r="K236" s="106"/>
      <c r="L236" s="106"/>
      <c r="M236" s="106"/>
      <c r="N236" s="106"/>
      <c r="O236" s="106"/>
      <c r="P236" s="106"/>
      <c r="R236" s="7" t="s">
        <v>45</v>
      </c>
      <c r="S236" s="164"/>
    </row>
    <row r="237" spans="1:19" ht="30" customHeight="1">
      <c r="A237" s="330" t="s">
        <v>102</v>
      </c>
      <c r="B237" s="331"/>
      <c r="C237" s="331"/>
      <c r="D237" s="331"/>
      <c r="E237" s="331"/>
      <c r="F237" s="331"/>
      <c r="G237" s="331"/>
      <c r="H237" s="331"/>
      <c r="I237" s="331"/>
      <c r="J237" s="331"/>
      <c r="K237" s="331"/>
      <c r="L237" s="331"/>
      <c r="M237" s="331"/>
      <c r="N237" s="331"/>
      <c r="O237" s="331"/>
      <c r="P237" s="332"/>
      <c r="R237" s="7" t="s">
        <v>112</v>
      </c>
      <c r="S237" s="164"/>
    </row>
    <row r="238" spans="1:19" ht="30" customHeight="1">
      <c r="A238" s="333" t="s">
        <v>210</v>
      </c>
      <c r="B238" s="333"/>
      <c r="C238" s="333"/>
      <c r="D238" s="40" t="s">
        <v>203</v>
      </c>
      <c r="E238" s="42">
        <v>0.7</v>
      </c>
      <c r="F238" s="42">
        <v>4</v>
      </c>
      <c r="G238" s="42">
        <v>2.5</v>
      </c>
      <c r="H238" s="203">
        <f>E238*4+F238*9+G238*4</f>
        <v>48.8</v>
      </c>
      <c r="I238" s="42">
        <v>13.72</v>
      </c>
      <c r="J238" s="42">
        <v>0.032</v>
      </c>
      <c r="K238" s="42">
        <v>0</v>
      </c>
      <c r="L238" s="42">
        <v>2.08</v>
      </c>
      <c r="M238" s="42">
        <v>14.503999999999998</v>
      </c>
      <c r="N238" s="42">
        <v>26.736000000000004</v>
      </c>
      <c r="O238" s="42">
        <v>13.328</v>
      </c>
      <c r="P238" s="42">
        <v>0.5920000000000001</v>
      </c>
      <c r="R238" s="7" t="s">
        <v>47</v>
      </c>
      <c r="S238" s="162">
        <f>C264</f>
        <v>5</v>
      </c>
    </row>
    <row r="239" spans="1:19" ht="30" customHeight="1">
      <c r="A239" s="56" t="s">
        <v>166</v>
      </c>
      <c r="B239" s="34">
        <f>C239*1.02</f>
        <v>40.8</v>
      </c>
      <c r="C239" s="33">
        <v>40</v>
      </c>
      <c r="D239" s="33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R239" s="7" t="s">
        <v>48</v>
      </c>
      <c r="S239" s="162">
        <f>C253</f>
        <v>5</v>
      </c>
    </row>
    <row r="240" spans="1:19" ht="30" customHeight="1">
      <c r="A240" s="56" t="s">
        <v>133</v>
      </c>
      <c r="B240" s="34">
        <f>C240*1.18</f>
        <v>47.199999999999996</v>
      </c>
      <c r="C240" s="33">
        <v>40</v>
      </c>
      <c r="D240" s="33"/>
      <c r="E240" s="38"/>
      <c r="F240" s="38"/>
      <c r="G240" s="38"/>
      <c r="H240" s="34"/>
      <c r="I240" s="38"/>
      <c r="J240" s="106"/>
      <c r="K240" s="106"/>
      <c r="L240" s="106"/>
      <c r="M240" s="106"/>
      <c r="N240" s="106"/>
      <c r="O240" s="106"/>
      <c r="P240" s="106"/>
      <c r="R240" s="7" t="s">
        <v>49</v>
      </c>
      <c r="S240" s="174"/>
    </row>
    <row r="241" spans="1:16" s="72" customFormat="1" ht="30" customHeight="1">
      <c r="A241" s="56" t="s">
        <v>165</v>
      </c>
      <c r="B241" s="34">
        <f>C241*1.02</f>
        <v>40.8</v>
      </c>
      <c r="C241" s="33">
        <v>40</v>
      </c>
      <c r="D241" s="33"/>
      <c r="E241" s="38"/>
      <c r="F241" s="38"/>
      <c r="G241" s="38"/>
      <c r="H241" s="34"/>
      <c r="I241" s="38"/>
      <c r="J241" s="106"/>
      <c r="K241" s="106"/>
      <c r="L241" s="106"/>
      <c r="M241" s="106"/>
      <c r="N241" s="106"/>
      <c r="O241" s="106"/>
      <c r="P241" s="106"/>
    </row>
    <row r="242" spans="1:16" ht="30" customHeight="1">
      <c r="A242" s="56" t="s">
        <v>111</v>
      </c>
      <c r="B242" s="34">
        <f>C242*1.05</f>
        <v>42</v>
      </c>
      <c r="C242" s="33">
        <v>40</v>
      </c>
      <c r="D242" s="33"/>
      <c r="E242" s="38"/>
      <c r="F242" s="38"/>
      <c r="G242" s="38"/>
      <c r="H242" s="34"/>
      <c r="I242" s="38"/>
      <c r="J242" s="106"/>
      <c r="K242" s="106"/>
      <c r="L242" s="106"/>
      <c r="M242" s="106"/>
      <c r="N242" s="106"/>
      <c r="O242" s="106"/>
      <c r="P242" s="106"/>
    </row>
    <row r="243" spans="1:16" ht="30" customHeight="1">
      <c r="A243" s="109" t="s">
        <v>204</v>
      </c>
      <c r="B243" s="98">
        <v>4</v>
      </c>
      <c r="C243" s="91">
        <v>4</v>
      </c>
      <c r="D243" s="33"/>
      <c r="E243" s="38"/>
      <c r="F243" s="38"/>
      <c r="G243" s="38"/>
      <c r="H243" s="34"/>
      <c r="I243" s="38"/>
      <c r="J243" s="106"/>
      <c r="K243" s="106"/>
      <c r="L243" s="106"/>
      <c r="M243" s="106"/>
      <c r="N243" s="106"/>
      <c r="O243" s="106"/>
      <c r="P243" s="106"/>
    </row>
    <row r="244" spans="1:21" ht="30" customHeight="1">
      <c r="A244" s="56" t="s">
        <v>134</v>
      </c>
      <c r="B244" s="33">
        <f>C244*1.35</f>
        <v>2.7</v>
      </c>
      <c r="C244" s="33">
        <v>2</v>
      </c>
      <c r="D244" s="33"/>
      <c r="E244" s="38"/>
      <c r="F244" s="38"/>
      <c r="G244" s="38"/>
      <c r="H244" s="33"/>
      <c r="I244" s="38"/>
      <c r="J244" s="106"/>
      <c r="K244" s="106"/>
      <c r="L244" s="106"/>
      <c r="M244" s="106"/>
      <c r="N244" s="106"/>
      <c r="O244" s="106"/>
      <c r="P244" s="106"/>
      <c r="Q244" s="14"/>
      <c r="T244" s="14"/>
      <c r="U244" s="14"/>
    </row>
    <row r="245" spans="1:21" ht="30" customHeight="1">
      <c r="A245" s="309" t="s">
        <v>190</v>
      </c>
      <c r="B245" s="310"/>
      <c r="C245" s="311"/>
      <c r="D245" s="19">
        <v>100</v>
      </c>
      <c r="E245" s="42">
        <v>23.833333333333332</v>
      </c>
      <c r="F245" s="42">
        <v>15.2</v>
      </c>
      <c r="G245" s="42">
        <v>4.9</v>
      </c>
      <c r="H245" s="41">
        <f>E245*4+F245*9+G245*4</f>
        <v>251.73333333333332</v>
      </c>
      <c r="I245" s="42">
        <v>0.6833333333333333</v>
      </c>
      <c r="J245" s="42">
        <v>0.19166666666666668</v>
      </c>
      <c r="K245" s="42">
        <v>0.05</v>
      </c>
      <c r="L245" s="42">
        <v>5.583333333333334</v>
      </c>
      <c r="M245" s="42">
        <v>20</v>
      </c>
      <c r="N245" s="42">
        <v>127.66666666666666</v>
      </c>
      <c r="O245" s="42">
        <v>15.033333333333333</v>
      </c>
      <c r="P245" s="42">
        <v>0.23333333333333336</v>
      </c>
      <c r="Q245" s="14"/>
      <c r="T245" s="14"/>
      <c r="U245" s="14"/>
    </row>
    <row r="246" spans="1:21" s="72" customFormat="1" ht="30" customHeight="1">
      <c r="A246" s="59" t="s">
        <v>250</v>
      </c>
      <c r="B246" s="25">
        <f>C246*1.35</f>
        <v>152.55</v>
      </c>
      <c r="C246" s="26">
        <v>113</v>
      </c>
      <c r="D246" s="33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18"/>
      <c r="T246" s="75"/>
      <c r="U246" s="75"/>
    </row>
    <row r="247" spans="1:21" s="146" customFormat="1" ht="30" customHeight="1">
      <c r="A247" s="59" t="s">
        <v>146</v>
      </c>
      <c r="B247" s="25">
        <f>C247*1.16</f>
        <v>138.04</v>
      </c>
      <c r="C247" s="34">
        <v>119</v>
      </c>
      <c r="D247" s="17"/>
      <c r="E247" s="42"/>
      <c r="F247" s="42"/>
      <c r="G247" s="42"/>
      <c r="H247" s="41"/>
      <c r="I247" s="42"/>
      <c r="J247" s="42"/>
      <c r="K247" s="42"/>
      <c r="L247" s="42"/>
      <c r="M247" s="42"/>
      <c r="N247" s="42"/>
      <c r="O247" s="42"/>
      <c r="P247" s="42"/>
      <c r="Q247" s="119"/>
      <c r="T247" s="149"/>
      <c r="U247" s="149"/>
    </row>
    <row r="248" spans="1:21" ht="30" customHeight="1">
      <c r="A248" s="59" t="s">
        <v>211</v>
      </c>
      <c r="B248" s="49">
        <f>C248*1.43</f>
        <v>170.17</v>
      </c>
      <c r="C248" s="34">
        <v>119</v>
      </c>
      <c r="D248" s="17"/>
      <c r="E248" s="42"/>
      <c r="F248" s="42"/>
      <c r="G248" s="42"/>
      <c r="H248" s="41"/>
      <c r="I248" s="42"/>
      <c r="J248" s="42"/>
      <c r="K248" s="42"/>
      <c r="L248" s="42"/>
      <c r="M248" s="42"/>
      <c r="N248" s="42"/>
      <c r="O248" s="42"/>
      <c r="P248" s="42"/>
      <c r="Q248" s="118"/>
      <c r="T248" s="14"/>
      <c r="U248" s="14"/>
    </row>
    <row r="249" spans="1:21" ht="30" customHeight="1">
      <c r="A249" s="134" t="s">
        <v>251</v>
      </c>
      <c r="B249" s="49">
        <f>C249*1.72</f>
        <v>204.68</v>
      </c>
      <c r="C249" s="34">
        <v>119</v>
      </c>
      <c r="D249" s="17"/>
      <c r="E249" s="42"/>
      <c r="F249" s="42"/>
      <c r="G249" s="42"/>
      <c r="H249" s="41"/>
      <c r="I249" s="42"/>
      <c r="J249" s="42"/>
      <c r="K249" s="42"/>
      <c r="L249" s="42"/>
      <c r="M249" s="42"/>
      <c r="N249" s="42"/>
      <c r="O249" s="42"/>
      <c r="P249" s="42"/>
      <c r="Q249" s="120"/>
      <c r="T249" s="14"/>
      <c r="U249" s="14"/>
    </row>
    <row r="250" spans="1:21" ht="30" customHeight="1">
      <c r="A250" s="59" t="s">
        <v>214</v>
      </c>
      <c r="B250" s="25">
        <f>C250*1.49</f>
        <v>177.31</v>
      </c>
      <c r="C250" s="34">
        <f>C249</f>
        <v>119</v>
      </c>
      <c r="D250" s="17"/>
      <c r="E250" s="40"/>
      <c r="F250" s="40"/>
      <c r="G250" s="40"/>
      <c r="H250" s="40"/>
      <c r="I250" s="163"/>
      <c r="J250" s="163"/>
      <c r="K250" s="163"/>
      <c r="L250" s="163"/>
      <c r="M250" s="163"/>
      <c r="N250" s="163"/>
      <c r="O250" s="163"/>
      <c r="P250" s="163"/>
      <c r="Q250" s="121"/>
      <c r="T250" s="14"/>
      <c r="U250" s="14"/>
    </row>
    <row r="251" spans="1:16" ht="30" customHeight="1">
      <c r="A251" s="134" t="s">
        <v>175</v>
      </c>
      <c r="B251" s="141">
        <f>C251*1.31</f>
        <v>155.89000000000001</v>
      </c>
      <c r="C251" s="34">
        <v>119</v>
      </c>
      <c r="D251" s="17"/>
      <c r="E251" s="106"/>
      <c r="F251" s="106"/>
      <c r="G251" s="106"/>
      <c r="H251" s="91"/>
      <c r="I251" s="106"/>
      <c r="J251" s="106"/>
      <c r="K251" s="106"/>
      <c r="L251" s="106"/>
      <c r="M251" s="106"/>
      <c r="N251" s="106"/>
      <c r="O251" s="106"/>
      <c r="P251" s="106"/>
    </row>
    <row r="252" spans="1:19" s="72" customFormat="1" ht="30" customHeight="1">
      <c r="A252" s="56" t="s">
        <v>17</v>
      </c>
      <c r="B252" s="34">
        <v>5</v>
      </c>
      <c r="C252" s="34">
        <v>5</v>
      </c>
      <c r="D252" s="17"/>
      <c r="E252" s="106"/>
      <c r="F252" s="106"/>
      <c r="G252" s="106"/>
      <c r="H252" s="98"/>
      <c r="I252" s="42"/>
      <c r="J252" s="42"/>
      <c r="K252" s="42"/>
      <c r="L252" s="42"/>
      <c r="M252" s="42"/>
      <c r="N252" s="42"/>
      <c r="O252" s="42"/>
      <c r="P252" s="42"/>
      <c r="S252" s="198"/>
    </row>
    <row r="253" spans="1:16" ht="30" customHeight="1">
      <c r="A253" s="56" t="s">
        <v>8</v>
      </c>
      <c r="B253" s="34">
        <v>5</v>
      </c>
      <c r="C253" s="34">
        <v>5</v>
      </c>
      <c r="D253" s="17"/>
      <c r="E253" s="106"/>
      <c r="F253" s="106"/>
      <c r="G253" s="42"/>
      <c r="H253" s="41"/>
      <c r="I253" s="106"/>
      <c r="J253" s="106"/>
      <c r="K253" s="106"/>
      <c r="L253" s="106"/>
      <c r="M253" s="106"/>
      <c r="N253" s="106"/>
      <c r="O253" s="106"/>
      <c r="P253" s="106"/>
    </row>
    <row r="254" spans="1:19" ht="30" customHeight="1">
      <c r="A254" s="329" t="s">
        <v>143</v>
      </c>
      <c r="B254" s="329"/>
      <c r="C254" s="329"/>
      <c r="D254" s="36">
        <v>180</v>
      </c>
      <c r="E254" s="88">
        <v>3.6</v>
      </c>
      <c r="F254" s="88">
        <v>3.9</v>
      </c>
      <c r="G254" s="88">
        <v>21.2</v>
      </c>
      <c r="H254" s="93">
        <f>G254*4+F254*9+E254*4</f>
        <v>134.3</v>
      </c>
      <c r="I254" s="88">
        <v>2.61</v>
      </c>
      <c r="J254" s="88">
        <v>0.1</v>
      </c>
      <c r="K254" s="88">
        <v>0</v>
      </c>
      <c r="L254" s="88">
        <v>0.4</v>
      </c>
      <c r="M254" s="88">
        <v>42.82</v>
      </c>
      <c r="N254" s="88">
        <v>93.17</v>
      </c>
      <c r="O254" s="88">
        <v>31.14</v>
      </c>
      <c r="P254" s="88">
        <v>1.1200000000000003</v>
      </c>
      <c r="R254" s="260" t="s">
        <v>68</v>
      </c>
      <c r="S254" s="261"/>
    </row>
    <row r="255" spans="1:19" ht="30" customHeight="1">
      <c r="A255" s="56" t="s">
        <v>9</v>
      </c>
      <c r="B255" s="34">
        <f>C255*1.33</f>
        <v>203.49</v>
      </c>
      <c r="C255" s="34">
        <v>153</v>
      </c>
      <c r="D255" s="33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R255" s="78" t="s">
        <v>28</v>
      </c>
      <c r="S255" s="164">
        <f>D300</f>
        <v>10</v>
      </c>
    </row>
    <row r="256" spans="1:19" s="72" customFormat="1" ht="30" customHeight="1">
      <c r="A256" s="56" t="s">
        <v>10</v>
      </c>
      <c r="B256" s="34">
        <f>C256*1.43</f>
        <v>218.79</v>
      </c>
      <c r="C256" s="34">
        <v>153</v>
      </c>
      <c r="D256" s="33"/>
      <c r="E256" s="106"/>
      <c r="F256" s="106"/>
      <c r="G256" s="106"/>
      <c r="H256" s="98"/>
      <c r="I256" s="136"/>
      <c r="J256" s="136"/>
      <c r="K256" s="136"/>
      <c r="L256" s="136"/>
      <c r="M256" s="136"/>
      <c r="N256" s="136"/>
      <c r="O256" s="136"/>
      <c r="P256" s="136"/>
      <c r="R256" s="7" t="s">
        <v>29</v>
      </c>
      <c r="S256" s="174">
        <f>D298</f>
        <v>20</v>
      </c>
    </row>
    <row r="257" spans="1:19" s="72" customFormat="1" ht="30" customHeight="1">
      <c r="A257" s="56" t="s">
        <v>11</v>
      </c>
      <c r="B257" s="34">
        <f>C257*1.54</f>
        <v>235.62</v>
      </c>
      <c r="C257" s="34">
        <v>153</v>
      </c>
      <c r="D257" s="33"/>
      <c r="E257" s="106"/>
      <c r="F257" s="42"/>
      <c r="G257" s="42"/>
      <c r="H257" s="41"/>
      <c r="I257" s="136"/>
      <c r="J257" s="136"/>
      <c r="K257" s="136"/>
      <c r="L257" s="136"/>
      <c r="M257" s="136"/>
      <c r="N257" s="136"/>
      <c r="O257" s="136"/>
      <c r="P257" s="136"/>
      <c r="R257" s="7" t="s">
        <v>30</v>
      </c>
      <c r="S257" s="162">
        <f>B284</f>
        <v>2.5</v>
      </c>
    </row>
    <row r="258" spans="1:19" s="72" customFormat="1" ht="30" customHeight="1">
      <c r="A258" s="56" t="s">
        <v>12</v>
      </c>
      <c r="B258" s="34">
        <f>C258*1.67</f>
        <v>255.51</v>
      </c>
      <c r="C258" s="34">
        <v>153</v>
      </c>
      <c r="D258" s="33"/>
      <c r="E258" s="106"/>
      <c r="F258" s="42"/>
      <c r="G258" s="42"/>
      <c r="H258" s="41"/>
      <c r="I258" s="136"/>
      <c r="J258" s="136"/>
      <c r="K258" s="136"/>
      <c r="L258" s="136"/>
      <c r="M258" s="136"/>
      <c r="N258" s="136"/>
      <c r="O258" s="136"/>
      <c r="P258" s="136"/>
      <c r="R258" s="76" t="s">
        <v>56</v>
      </c>
      <c r="S258" s="174">
        <f>B286+B287</f>
        <v>62</v>
      </c>
    </row>
    <row r="259" spans="1:19" ht="45" customHeight="1">
      <c r="A259" s="56" t="s">
        <v>76</v>
      </c>
      <c r="B259" s="4">
        <v>29</v>
      </c>
      <c r="C259" s="4">
        <v>29</v>
      </c>
      <c r="D259" s="33"/>
      <c r="E259" s="106"/>
      <c r="F259" s="106"/>
      <c r="G259" s="106"/>
      <c r="H259" s="98"/>
      <c r="I259" s="106"/>
      <c r="J259" s="106"/>
      <c r="K259" s="106"/>
      <c r="L259" s="106"/>
      <c r="M259" s="106"/>
      <c r="N259" s="106"/>
      <c r="O259" s="106"/>
      <c r="P259" s="106"/>
      <c r="Q259" s="2"/>
      <c r="R259" s="108" t="s">
        <v>186</v>
      </c>
      <c r="S259" s="162"/>
    </row>
    <row r="260" spans="1:19" ht="30" customHeight="1">
      <c r="A260" s="63" t="s">
        <v>58</v>
      </c>
      <c r="B260" s="101">
        <f>B259*460/1000</f>
        <v>13.34</v>
      </c>
      <c r="C260" s="101">
        <f>C259*460/1000</f>
        <v>13.34</v>
      </c>
      <c r="D260" s="33"/>
      <c r="E260" s="106"/>
      <c r="F260" s="106"/>
      <c r="G260" s="106"/>
      <c r="H260" s="98"/>
      <c r="I260" s="106"/>
      <c r="J260" s="106"/>
      <c r="K260" s="106"/>
      <c r="L260" s="106"/>
      <c r="M260" s="106"/>
      <c r="N260" s="106"/>
      <c r="O260" s="106"/>
      <c r="P260" s="106"/>
      <c r="Q260" s="2"/>
      <c r="R260" s="7" t="s">
        <v>31</v>
      </c>
      <c r="S260" s="162"/>
    </row>
    <row r="261" spans="1:19" s="72" customFormat="1" ht="30" customHeight="1">
      <c r="A261" s="63" t="s">
        <v>59</v>
      </c>
      <c r="B261" s="101">
        <f>B259*120/1000</f>
        <v>3.48</v>
      </c>
      <c r="C261" s="101">
        <f>C259*120/1000</f>
        <v>3.48</v>
      </c>
      <c r="D261" s="33"/>
      <c r="E261" s="106"/>
      <c r="F261" s="106"/>
      <c r="G261" s="106"/>
      <c r="H261" s="98"/>
      <c r="I261" s="106"/>
      <c r="J261" s="106"/>
      <c r="K261" s="106"/>
      <c r="L261" s="106"/>
      <c r="M261" s="106"/>
      <c r="N261" s="106"/>
      <c r="O261" s="106"/>
      <c r="P261" s="106"/>
      <c r="Q261" s="16"/>
      <c r="R261" s="116" t="s">
        <v>32</v>
      </c>
      <c r="S261" s="174">
        <f>B282+B283</f>
        <v>15.899999999999999</v>
      </c>
    </row>
    <row r="262" spans="1:19" s="72" customFormat="1" ht="30" customHeight="1">
      <c r="A262" s="60" t="s">
        <v>127</v>
      </c>
      <c r="B262" s="98">
        <f>B259-B260</f>
        <v>15.66</v>
      </c>
      <c r="C262" s="98">
        <f>C259-C260</f>
        <v>15.66</v>
      </c>
      <c r="D262" s="33"/>
      <c r="E262" s="106"/>
      <c r="F262" s="106"/>
      <c r="G262" s="106"/>
      <c r="H262" s="98"/>
      <c r="I262" s="106"/>
      <c r="J262" s="106"/>
      <c r="K262" s="106"/>
      <c r="L262" s="106"/>
      <c r="M262" s="106"/>
      <c r="N262" s="106"/>
      <c r="O262" s="106"/>
      <c r="P262" s="106"/>
      <c r="Q262" s="16"/>
      <c r="R262" s="6" t="s">
        <v>33</v>
      </c>
      <c r="S262" s="162"/>
    </row>
    <row r="263" spans="1:19" s="16" customFormat="1" ht="30" customHeight="1">
      <c r="A263" s="60" t="s">
        <v>128</v>
      </c>
      <c r="B263" s="98">
        <f>B259-B261</f>
        <v>25.52</v>
      </c>
      <c r="C263" s="98">
        <f>C259-C261</f>
        <v>25.52</v>
      </c>
      <c r="D263" s="33"/>
      <c r="E263" s="106"/>
      <c r="F263" s="106"/>
      <c r="G263" s="106"/>
      <c r="H263" s="98"/>
      <c r="I263" s="106"/>
      <c r="J263" s="106"/>
      <c r="K263" s="106"/>
      <c r="L263" s="106"/>
      <c r="M263" s="106"/>
      <c r="N263" s="106"/>
      <c r="O263" s="106"/>
      <c r="P263" s="106"/>
      <c r="R263" s="7" t="s">
        <v>34</v>
      </c>
      <c r="S263" s="164"/>
    </row>
    <row r="264" spans="1:19" s="16" customFormat="1" ht="30" customHeight="1">
      <c r="A264" s="53" t="s">
        <v>15</v>
      </c>
      <c r="B264" s="32">
        <v>5</v>
      </c>
      <c r="C264" s="32">
        <v>5</v>
      </c>
      <c r="D264" s="33"/>
      <c r="E264" s="106"/>
      <c r="F264" s="106"/>
      <c r="G264" s="106"/>
      <c r="H264" s="98"/>
      <c r="I264" s="106"/>
      <c r="J264" s="106"/>
      <c r="K264" s="106"/>
      <c r="L264" s="106"/>
      <c r="M264" s="106"/>
      <c r="N264" s="106"/>
      <c r="O264" s="106"/>
      <c r="P264" s="106"/>
      <c r="R264" s="7" t="s">
        <v>35</v>
      </c>
      <c r="S264" s="174">
        <f>C292</f>
        <v>12</v>
      </c>
    </row>
    <row r="265" spans="1:19" s="16" customFormat="1" ht="30" customHeight="1">
      <c r="A265" s="305" t="s">
        <v>113</v>
      </c>
      <c r="B265" s="305"/>
      <c r="C265" s="305"/>
      <c r="D265" s="19">
        <v>200</v>
      </c>
      <c r="E265" s="40">
        <v>0.4</v>
      </c>
      <c r="F265" s="42">
        <v>0</v>
      </c>
      <c r="G265" s="42">
        <v>15</v>
      </c>
      <c r="H265" s="41">
        <f>E265*4+F265*9+G265*4</f>
        <v>61.6</v>
      </c>
      <c r="I265" s="42">
        <v>0</v>
      </c>
      <c r="J265" s="42">
        <v>0</v>
      </c>
      <c r="K265" s="42">
        <v>0</v>
      </c>
      <c r="L265" s="42">
        <v>0</v>
      </c>
      <c r="M265" s="42">
        <v>0.2</v>
      </c>
      <c r="N265" s="42">
        <v>0</v>
      </c>
      <c r="O265" s="42">
        <v>0</v>
      </c>
      <c r="P265" s="42">
        <v>0.02</v>
      </c>
      <c r="R265" s="7" t="s">
        <v>36</v>
      </c>
      <c r="S265" s="164"/>
    </row>
    <row r="266" spans="1:19" s="2" customFormat="1" ht="30" customHeight="1">
      <c r="A266" s="62" t="s">
        <v>140</v>
      </c>
      <c r="B266" s="38">
        <v>0.4</v>
      </c>
      <c r="C266" s="38">
        <v>0.4</v>
      </c>
      <c r="D266" s="64"/>
      <c r="E266" s="92"/>
      <c r="F266" s="92"/>
      <c r="G266" s="92"/>
      <c r="H266" s="143"/>
      <c r="I266" s="138"/>
      <c r="J266" s="138"/>
      <c r="K266" s="138"/>
      <c r="L266" s="138"/>
      <c r="M266" s="138"/>
      <c r="N266" s="138"/>
      <c r="O266" s="138"/>
      <c r="P266" s="138"/>
      <c r="R266" s="7" t="s">
        <v>37</v>
      </c>
      <c r="S266" s="164"/>
    </row>
    <row r="267" spans="1:19" s="2" customFormat="1" ht="30" customHeight="1">
      <c r="A267" s="56" t="s">
        <v>3</v>
      </c>
      <c r="B267" s="27">
        <v>15</v>
      </c>
      <c r="C267" s="27">
        <v>15</v>
      </c>
      <c r="D267" s="28"/>
      <c r="E267" s="92"/>
      <c r="F267" s="92"/>
      <c r="G267" s="92"/>
      <c r="H267" s="143"/>
      <c r="I267" s="126"/>
      <c r="J267" s="126"/>
      <c r="K267" s="126"/>
      <c r="L267" s="126"/>
      <c r="M267" s="126"/>
      <c r="N267" s="126"/>
      <c r="O267" s="126"/>
      <c r="P267" s="126"/>
      <c r="R267" s="7" t="s">
        <v>88</v>
      </c>
      <c r="S267" s="152"/>
    </row>
    <row r="268" spans="1:19" s="2" customFormat="1" ht="30" customHeight="1">
      <c r="A268" s="206" t="s">
        <v>16</v>
      </c>
      <c r="B268" s="91">
        <v>20</v>
      </c>
      <c r="C268" s="91">
        <v>20</v>
      </c>
      <c r="D268" s="84">
        <v>20</v>
      </c>
      <c r="E268" s="42">
        <v>1.64</v>
      </c>
      <c r="F268" s="42">
        <v>0.2800000000000001</v>
      </c>
      <c r="G268" s="42">
        <v>7.220000000000001</v>
      </c>
      <c r="H268" s="41">
        <v>37.96</v>
      </c>
      <c r="I268" s="42">
        <v>0</v>
      </c>
      <c r="J268" s="42">
        <v>0.046000000000000006</v>
      </c>
      <c r="K268" s="42">
        <v>0</v>
      </c>
      <c r="L268" s="42">
        <v>0</v>
      </c>
      <c r="M268" s="42">
        <v>6.6</v>
      </c>
      <c r="N268" s="42">
        <v>43.6</v>
      </c>
      <c r="O268" s="42">
        <v>12.4</v>
      </c>
      <c r="P268" s="42">
        <v>0.8400000000000001</v>
      </c>
      <c r="R268" s="7" t="s">
        <v>57</v>
      </c>
      <c r="S268" s="162"/>
    </row>
    <row r="269" spans="1:19" s="2" customFormat="1" ht="30" customHeight="1">
      <c r="A269" s="325" t="s">
        <v>125</v>
      </c>
      <c r="B269" s="325"/>
      <c r="C269" s="325"/>
      <c r="D269" s="84">
        <v>20</v>
      </c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R269" s="6" t="s">
        <v>38</v>
      </c>
      <c r="S269" s="152"/>
    </row>
    <row r="270" spans="1:19" s="2" customFormat="1" ht="30" customHeight="1">
      <c r="A270" s="205" t="s">
        <v>28</v>
      </c>
      <c r="B270" s="91">
        <v>10</v>
      </c>
      <c r="C270" s="91">
        <v>10</v>
      </c>
      <c r="D270" s="40">
        <v>10</v>
      </c>
      <c r="E270" s="42">
        <v>0.4699999999999999</v>
      </c>
      <c r="F270" s="42">
        <v>0.1</v>
      </c>
      <c r="G270" s="42">
        <v>4.37</v>
      </c>
      <c r="H270" s="41">
        <v>20.26</v>
      </c>
      <c r="I270" s="42">
        <v>0</v>
      </c>
      <c r="J270" s="42">
        <v>0.008</v>
      </c>
      <c r="K270" s="42">
        <v>0</v>
      </c>
      <c r="L270" s="42">
        <v>0</v>
      </c>
      <c r="M270" s="42">
        <v>1.8</v>
      </c>
      <c r="N270" s="42">
        <v>8.7</v>
      </c>
      <c r="O270" s="42">
        <v>1.9</v>
      </c>
      <c r="P270" s="42">
        <v>0.28</v>
      </c>
      <c r="R270" s="6" t="s">
        <v>39</v>
      </c>
      <c r="S270" s="162">
        <f>B279</f>
        <v>110.16000000000001</v>
      </c>
    </row>
    <row r="271" spans="1:19" s="2" customFormat="1" ht="30" customHeight="1">
      <c r="A271" s="308" t="s">
        <v>68</v>
      </c>
      <c r="B271" s="308"/>
      <c r="C271" s="308"/>
      <c r="D271" s="308"/>
      <c r="E271" s="308"/>
      <c r="F271" s="308"/>
      <c r="G271" s="308"/>
      <c r="H271" s="308"/>
      <c r="I271" s="308"/>
      <c r="J271" s="308"/>
      <c r="K271" s="308"/>
      <c r="L271" s="308"/>
      <c r="M271" s="308"/>
      <c r="N271" s="308"/>
      <c r="O271" s="308"/>
      <c r="P271" s="308"/>
      <c r="R271" s="6" t="s">
        <v>40</v>
      </c>
      <c r="S271" s="162"/>
    </row>
    <row r="272" spans="1:19" s="2" customFormat="1" ht="30" customHeight="1">
      <c r="A272" s="307" t="s">
        <v>160</v>
      </c>
      <c r="B272" s="306" t="s">
        <v>4</v>
      </c>
      <c r="C272" s="306" t="s">
        <v>5</v>
      </c>
      <c r="D272" s="306" t="s">
        <v>208</v>
      </c>
      <c r="E272" s="307" t="s">
        <v>161</v>
      </c>
      <c r="F272" s="307"/>
      <c r="G272" s="307"/>
      <c r="H272" s="307"/>
      <c r="I272" s="299" t="s">
        <v>72</v>
      </c>
      <c r="J272" s="299"/>
      <c r="K272" s="299"/>
      <c r="L272" s="299"/>
      <c r="M272" s="314" t="s">
        <v>73</v>
      </c>
      <c r="N272" s="315"/>
      <c r="O272" s="315"/>
      <c r="P272" s="315"/>
      <c r="R272" s="6" t="s">
        <v>41</v>
      </c>
      <c r="S272" s="152"/>
    </row>
    <row r="273" spans="1:19" s="2" customFormat="1" ht="30" customHeight="1">
      <c r="A273" s="307"/>
      <c r="B273" s="306"/>
      <c r="C273" s="306"/>
      <c r="D273" s="306"/>
      <c r="E273" s="300" t="s">
        <v>0</v>
      </c>
      <c r="F273" s="300" t="s">
        <v>1</v>
      </c>
      <c r="G273" s="300" t="s">
        <v>6</v>
      </c>
      <c r="H273" s="319" t="s">
        <v>2</v>
      </c>
      <c r="I273" s="299"/>
      <c r="J273" s="299"/>
      <c r="K273" s="299"/>
      <c r="L273" s="299"/>
      <c r="M273" s="315"/>
      <c r="N273" s="315"/>
      <c r="O273" s="315"/>
      <c r="P273" s="315"/>
      <c r="R273" s="6" t="s">
        <v>42</v>
      </c>
      <c r="S273" s="162"/>
    </row>
    <row r="274" spans="1:19" s="2" customFormat="1" ht="30" customHeight="1">
      <c r="A274" s="307"/>
      <c r="B274" s="306"/>
      <c r="C274" s="306"/>
      <c r="D274" s="306"/>
      <c r="E274" s="300"/>
      <c r="F274" s="300"/>
      <c r="G274" s="300"/>
      <c r="H274" s="319"/>
      <c r="I274" s="224" t="s">
        <v>20</v>
      </c>
      <c r="J274" s="225" t="s">
        <v>21</v>
      </c>
      <c r="K274" s="225" t="s">
        <v>130</v>
      </c>
      <c r="L274" s="225" t="s">
        <v>22</v>
      </c>
      <c r="M274" s="225" t="s">
        <v>23</v>
      </c>
      <c r="N274" s="225" t="s">
        <v>24</v>
      </c>
      <c r="O274" s="225" t="s">
        <v>25</v>
      </c>
      <c r="P274" s="225" t="s">
        <v>26</v>
      </c>
      <c r="Q274" s="16"/>
      <c r="R274" s="7" t="s">
        <v>43</v>
      </c>
      <c r="S274" s="162">
        <f>C293</f>
        <v>100</v>
      </c>
    </row>
    <row r="275" spans="1:19" s="2" customFormat="1" ht="30" customHeight="1">
      <c r="A275" s="313" t="s">
        <v>81</v>
      </c>
      <c r="B275" s="313"/>
      <c r="C275" s="313"/>
      <c r="D275" s="313"/>
      <c r="E275" s="111">
        <f aca="true" t="shared" si="8" ref="E275:P275">E278+E285+E300+E290+E277+E298</f>
        <v>30.909999999999997</v>
      </c>
      <c r="F275" s="111">
        <f t="shared" si="8"/>
        <v>27.380000000000003</v>
      </c>
      <c r="G275" s="111">
        <f t="shared" si="8"/>
        <v>68.17</v>
      </c>
      <c r="H275" s="107">
        <f t="shared" si="8"/>
        <v>642.74</v>
      </c>
      <c r="I275" s="111">
        <f t="shared" si="8"/>
        <v>1.47</v>
      </c>
      <c r="J275" s="111">
        <f t="shared" si="8"/>
        <v>0.374</v>
      </c>
      <c r="K275" s="111">
        <f t="shared" si="8"/>
        <v>0.9299999999999999</v>
      </c>
      <c r="L275" s="111">
        <f t="shared" si="8"/>
        <v>2.9699999999999998</v>
      </c>
      <c r="M275" s="111">
        <f t="shared" si="8"/>
        <v>167.05999999999997</v>
      </c>
      <c r="N275" s="111">
        <f t="shared" si="8"/>
        <v>518.06</v>
      </c>
      <c r="O275" s="111">
        <f t="shared" si="8"/>
        <v>125.57000000000002</v>
      </c>
      <c r="P275" s="111">
        <f t="shared" si="8"/>
        <v>6.61</v>
      </c>
      <c r="R275" s="72" t="s">
        <v>168</v>
      </c>
      <c r="S275" s="164"/>
    </row>
    <row r="276" spans="1:19" s="2" customFormat="1" ht="30" customHeight="1">
      <c r="A276" s="309" t="s">
        <v>277</v>
      </c>
      <c r="B276" s="310"/>
      <c r="C276" s="311"/>
      <c r="D276" s="19"/>
      <c r="E276" s="42"/>
      <c r="F276" s="42"/>
      <c r="G276" s="42"/>
      <c r="H276" s="41"/>
      <c r="I276" s="42"/>
      <c r="J276" s="42"/>
      <c r="K276" s="42"/>
      <c r="L276" s="42"/>
      <c r="M276" s="42"/>
      <c r="N276" s="42"/>
      <c r="O276" s="42"/>
      <c r="P276" s="42"/>
      <c r="R276" s="7" t="s">
        <v>44</v>
      </c>
      <c r="S276" s="162"/>
    </row>
    <row r="277" spans="1:19" s="2" customFormat="1" ht="30" customHeight="1">
      <c r="A277" s="305" t="s">
        <v>138</v>
      </c>
      <c r="B277" s="305"/>
      <c r="C277" s="305"/>
      <c r="D277" s="19">
        <v>40</v>
      </c>
      <c r="E277" s="42">
        <v>5</v>
      </c>
      <c r="F277" s="42">
        <v>4.6</v>
      </c>
      <c r="G277" s="42">
        <v>0.28</v>
      </c>
      <c r="H277" s="41">
        <f>E277*4+F277*9+G277*4</f>
        <v>62.519999999999996</v>
      </c>
      <c r="I277" s="42">
        <v>0</v>
      </c>
      <c r="J277" s="42">
        <v>0.02</v>
      </c>
      <c r="K277" s="42">
        <v>0.6</v>
      </c>
      <c r="L277" s="42">
        <v>0.24</v>
      </c>
      <c r="M277" s="42">
        <v>19.36</v>
      </c>
      <c r="N277" s="42">
        <v>66.82</v>
      </c>
      <c r="O277" s="42">
        <v>4.18</v>
      </c>
      <c r="P277" s="42">
        <v>0.87</v>
      </c>
      <c r="Q277" s="11"/>
      <c r="R277" s="6" t="s">
        <v>45</v>
      </c>
      <c r="S277" s="162"/>
    </row>
    <row r="278" spans="1:19" s="16" customFormat="1" ht="30" customHeight="1">
      <c r="A278" s="305" t="s">
        <v>308</v>
      </c>
      <c r="B278" s="305"/>
      <c r="C278" s="305"/>
      <c r="D278" s="19">
        <v>100</v>
      </c>
      <c r="E278" s="42">
        <v>14.3</v>
      </c>
      <c r="F278" s="42">
        <v>12.1</v>
      </c>
      <c r="G278" s="42">
        <v>4.1</v>
      </c>
      <c r="H278" s="41">
        <f>E278*4+F278*9+G278*4</f>
        <v>182.5</v>
      </c>
      <c r="I278" s="42">
        <v>0.2</v>
      </c>
      <c r="J278" s="42">
        <v>0.12</v>
      </c>
      <c r="K278" s="42">
        <v>0.05</v>
      </c>
      <c r="L278" s="42">
        <v>2.28</v>
      </c>
      <c r="M278" s="42">
        <v>11.09</v>
      </c>
      <c r="N278" s="42">
        <v>178.25</v>
      </c>
      <c r="O278" s="42">
        <v>18.32</v>
      </c>
      <c r="P278" s="42">
        <v>2.1</v>
      </c>
      <c r="Q278" s="11"/>
      <c r="R278" s="6" t="s">
        <v>112</v>
      </c>
      <c r="S278" s="152"/>
    </row>
    <row r="279" spans="1:19" s="2" customFormat="1" ht="30" customHeight="1">
      <c r="A279" s="96" t="s">
        <v>147</v>
      </c>
      <c r="B279" s="49">
        <f>C279*1.36</f>
        <v>110.16000000000001</v>
      </c>
      <c r="C279" s="34">
        <v>81</v>
      </c>
      <c r="D279" s="33"/>
      <c r="E279" s="106"/>
      <c r="F279" s="106"/>
      <c r="G279" s="106"/>
      <c r="H279" s="91"/>
      <c r="I279" s="106"/>
      <c r="J279" s="106"/>
      <c r="K279" s="106"/>
      <c r="L279" s="106"/>
      <c r="M279" s="106"/>
      <c r="N279" s="106"/>
      <c r="O279" s="106"/>
      <c r="P279" s="106"/>
      <c r="Q279" s="11"/>
      <c r="R279" s="7" t="s">
        <v>47</v>
      </c>
      <c r="S279" s="162">
        <f>B289</f>
        <v>7</v>
      </c>
    </row>
    <row r="280" spans="1:19" s="2" customFormat="1" ht="30" customHeight="1">
      <c r="A280" s="96" t="s">
        <v>148</v>
      </c>
      <c r="B280" s="49">
        <f>C280*1.18</f>
        <v>95.58</v>
      </c>
      <c r="C280" s="32">
        <v>81</v>
      </c>
      <c r="D280" s="19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11"/>
      <c r="R280" s="7" t="s">
        <v>48</v>
      </c>
      <c r="S280" s="162">
        <f>B281</f>
        <v>5</v>
      </c>
    </row>
    <row r="281" spans="1:19" s="72" customFormat="1" ht="30" customHeight="1">
      <c r="A281" s="56" t="s">
        <v>8</v>
      </c>
      <c r="B281" s="34">
        <v>5</v>
      </c>
      <c r="C281" s="34">
        <v>4.5</v>
      </c>
      <c r="D281" s="33"/>
      <c r="E281" s="106"/>
      <c r="F281" s="106"/>
      <c r="G281" s="106"/>
      <c r="H281" s="91"/>
      <c r="I281" s="42"/>
      <c r="J281" s="42"/>
      <c r="K281" s="42"/>
      <c r="L281" s="42"/>
      <c r="M281" s="42"/>
      <c r="N281" s="42"/>
      <c r="O281" s="42"/>
      <c r="P281" s="42"/>
      <c r="R281" s="7" t="s">
        <v>49</v>
      </c>
      <c r="S281" s="162">
        <f>D277</f>
        <v>40</v>
      </c>
    </row>
    <row r="282" spans="1:19" s="72" customFormat="1" ht="30" customHeight="1">
      <c r="A282" s="56" t="s">
        <v>14</v>
      </c>
      <c r="B282" s="34">
        <f>C282*1.19</f>
        <v>11.899999999999999</v>
      </c>
      <c r="C282" s="33">
        <v>10</v>
      </c>
      <c r="D282" s="33"/>
      <c r="E282" s="106"/>
      <c r="F282" s="106"/>
      <c r="G282" s="106"/>
      <c r="H282" s="91"/>
      <c r="I282" s="42"/>
      <c r="J282" s="42"/>
      <c r="K282" s="42"/>
      <c r="L282" s="42"/>
      <c r="M282" s="42"/>
      <c r="N282" s="42"/>
      <c r="O282" s="42"/>
      <c r="P282" s="42"/>
      <c r="R282" s="11" t="s">
        <v>156</v>
      </c>
      <c r="S282" s="152">
        <f>C291</f>
        <v>6</v>
      </c>
    </row>
    <row r="283" spans="1:19" s="72" customFormat="1" ht="30" customHeight="1">
      <c r="A283" s="109" t="s">
        <v>199</v>
      </c>
      <c r="B283" s="33">
        <v>4</v>
      </c>
      <c r="C283" s="33">
        <v>4</v>
      </c>
      <c r="D283" s="33"/>
      <c r="E283" s="106"/>
      <c r="F283" s="106"/>
      <c r="G283" s="106"/>
      <c r="H283" s="91"/>
      <c r="I283" s="42"/>
      <c r="J283" s="42"/>
      <c r="K283" s="42"/>
      <c r="L283" s="42"/>
      <c r="M283" s="42"/>
      <c r="N283" s="42"/>
      <c r="O283" s="42"/>
      <c r="P283" s="42"/>
      <c r="S283" s="164"/>
    </row>
    <row r="284" spans="1:19" s="72" customFormat="1" ht="30" customHeight="1">
      <c r="A284" s="55" t="s">
        <v>17</v>
      </c>
      <c r="B284" s="22">
        <v>2.5</v>
      </c>
      <c r="C284" s="22">
        <v>2.5</v>
      </c>
      <c r="D284" s="33"/>
      <c r="E284" s="106"/>
      <c r="F284" s="42"/>
      <c r="G284" s="42"/>
      <c r="H284" s="40"/>
      <c r="I284" s="42"/>
      <c r="J284" s="42"/>
      <c r="K284" s="42"/>
      <c r="L284" s="42"/>
      <c r="M284" s="42"/>
      <c r="N284" s="42"/>
      <c r="O284" s="42"/>
      <c r="P284" s="42"/>
      <c r="S284" s="164"/>
    </row>
    <row r="285" spans="1:19" s="72" customFormat="1" ht="30" customHeight="1">
      <c r="A285" s="292" t="s">
        <v>306</v>
      </c>
      <c r="B285" s="293"/>
      <c r="C285" s="294"/>
      <c r="D285" s="19">
        <v>180</v>
      </c>
      <c r="E285" s="19">
        <v>6.1</v>
      </c>
      <c r="F285" s="130">
        <v>7.1</v>
      </c>
      <c r="G285" s="19">
        <v>33.2</v>
      </c>
      <c r="H285" s="271">
        <f>G285*4+F285*9+E285*4</f>
        <v>221.10000000000002</v>
      </c>
      <c r="I285" s="19">
        <v>0</v>
      </c>
      <c r="J285" s="40">
        <v>0.14</v>
      </c>
      <c r="K285" s="40">
        <v>0.28</v>
      </c>
      <c r="L285" s="40">
        <v>0.45</v>
      </c>
      <c r="M285" s="40">
        <v>10.17</v>
      </c>
      <c r="N285" s="40">
        <v>132.49</v>
      </c>
      <c r="O285" s="163">
        <v>75.05</v>
      </c>
      <c r="P285" s="40">
        <v>2.38</v>
      </c>
      <c r="R285" s="260" t="s">
        <v>69</v>
      </c>
      <c r="S285" s="261"/>
    </row>
    <row r="286" spans="1:19" s="72" customFormat="1" ht="30" customHeight="1">
      <c r="A286" s="56" t="s">
        <v>19</v>
      </c>
      <c r="B286" s="33">
        <v>30</v>
      </c>
      <c r="C286" s="33">
        <v>30</v>
      </c>
      <c r="D286" s="35"/>
      <c r="E286" s="35"/>
      <c r="F286" s="35"/>
      <c r="G286" s="35"/>
      <c r="H286" s="35"/>
      <c r="I286" s="228"/>
      <c r="J286" s="81"/>
      <c r="K286" s="81"/>
      <c r="L286" s="81"/>
      <c r="M286" s="81"/>
      <c r="N286" s="81"/>
      <c r="O286" s="81"/>
      <c r="P286" s="81"/>
      <c r="R286" s="5" t="s">
        <v>28</v>
      </c>
      <c r="S286" s="152">
        <f>D354</f>
        <v>30</v>
      </c>
    </row>
    <row r="287" spans="1:19" ht="30" customHeight="1">
      <c r="A287" s="56" t="s">
        <v>298</v>
      </c>
      <c r="B287" s="33">
        <v>32</v>
      </c>
      <c r="C287" s="33">
        <v>32</v>
      </c>
      <c r="D287" s="35"/>
      <c r="E287" s="35"/>
      <c r="F287" s="35"/>
      <c r="G287" s="35"/>
      <c r="H287" s="35"/>
      <c r="I287" s="228"/>
      <c r="J287" s="81"/>
      <c r="K287" s="81"/>
      <c r="L287" s="81"/>
      <c r="M287" s="81"/>
      <c r="N287" s="81"/>
      <c r="O287" s="81"/>
      <c r="P287" s="81"/>
      <c r="R287" s="6" t="s">
        <v>29</v>
      </c>
      <c r="S287" s="162">
        <f>C307+D352</f>
        <v>40</v>
      </c>
    </row>
    <row r="288" spans="1:19" ht="30" customHeight="1">
      <c r="A288" s="56" t="s">
        <v>307</v>
      </c>
      <c r="B288" s="33">
        <v>135</v>
      </c>
      <c r="C288" s="33">
        <v>135</v>
      </c>
      <c r="D288" s="35"/>
      <c r="E288" s="35"/>
      <c r="F288" s="35"/>
      <c r="G288" s="35"/>
      <c r="H288" s="35"/>
      <c r="I288" s="228"/>
      <c r="J288" s="81"/>
      <c r="K288" s="81"/>
      <c r="L288" s="81"/>
      <c r="M288" s="81"/>
      <c r="N288" s="81"/>
      <c r="O288" s="81"/>
      <c r="P288" s="81"/>
      <c r="R288" s="7" t="s">
        <v>30</v>
      </c>
      <c r="S288" s="162"/>
    </row>
    <row r="289" spans="1:19" ht="30" customHeight="1">
      <c r="A289" s="56" t="s">
        <v>15</v>
      </c>
      <c r="B289" s="33">
        <v>7</v>
      </c>
      <c r="C289" s="33">
        <v>7</v>
      </c>
      <c r="D289" s="35"/>
      <c r="E289" s="35"/>
      <c r="F289" s="35"/>
      <c r="G289" s="35"/>
      <c r="H289" s="35"/>
      <c r="I289" s="228"/>
      <c r="J289" s="81"/>
      <c r="K289" s="81"/>
      <c r="L289" s="81"/>
      <c r="M289" s="81"/>
      <c r="N289" s="81"/>
      <c r="O289" s="81"/>
      <c r="P289" s="81"/>
      <c r="R289" s="8" t="s">
        <v>56</v>
      </c>
      <c r="S289" s="162">
        <f>C310</f>
        <v>40</v>
      </c>
    </row>
    <row r="290" spans="1:19" ht="30" customHeight="1">
      <c r="A290" s="305" t="s">
        <v>114</v>
      </c>
      <c r="B290" s="305"/>
      <c r="C290" s="305"/>
      <c r="D290" s="19">
        <v>200</v>
      </c>
      <c r="E290" s="42">
        <v>3.4</v>
      </c>
      <c r="F290" s="42">
        <v>3.2</v>
      </c>
      <c r="G290" s="42">
        <v>19</v>
      </c>
      <c r="H290" s="41">
        <f>G290*4+F290*9+E290*4</f>
        <v>118.39999999999999</v>
      </c>
      <c r="I290" s="42">
        <v>1.27</v>
      </c>
      <c r="J290" s="42">
        <v>0.04</v>
      </c>
      <c r="K290" s="42">
        <v>0</v>
      </c>
      <c r="L290" s="42">
        <v>0</v>
      </c>
      <c r="M290" s="42">
        <v>118.04</v>
      </c>
      <c r="N290" s="42">
        <v>88.2</v>
      </c>
      <c r="O290" s="42">
        <v>13.72</v>
      </c>
      <c r="P290" s="42">
        <v>0.14</v>
      </c>
      <c r="R290" s="108" t="s">
        <v>186</v>
      </c>
      <c r="S290" s="186"/>
    </row>
    <row r="291" spans="1:19" ht="30" customHeight="1">
      <c r="A291" s="56" t="s">
        <v>110</v>
      </c>
      <c r="B291" s="33">
        <v>6</v>
      </c>
      <c r="C291" s="33">
        <v>6</v>
      </c>
      <c r="D291" s="33"/>
      <c r="E291" s="106"/>
      <c r="F291" s="106"/>
      <c r="G291" s="106"/>
      <c r="H291" s="98"/>
      <c r="I291" s="106"/>
      <c r="J291" s="106"/>
      <c r="K291" s="106"/>
      <c r="L291" s="106"/>
      <c r="M291" s="106"/>
      <c r="N291" s="106"/>
      <c r="O291" s="106"/>
      <c r="P291" s="106"/>
      <c r="R291" s="7" t="s">
        <v>31</v>
      </c>
      <c r="S291" s="162"/>
    </row>
    <row r="292" spans="1:19" ht="30" customHeight="1">
      <c r="A292" s="56" t="s">
        <v>3</v>
      </c>
      <c r="B292" s="27">
        <v>12</v>
      </c>
      <c r="C292" s="27">
        <v>12</v>
      </c>
      <c r="D292" s="27"/>
      <c r="E292" s="106"/>
      <c r="F292" s="106"/>
      <c r="G292" s="106"/>
      <c r="H292" s="98"/>
      <c r="I292" s="106"/>
      <c r="J292" s="106"/>
      <c r="K292" s="106"/>
      <c r="L292" s="106"/>
      <c r="M292" s="106"/>
      <c r="N292" s="106"/>
      <c r="O292" s="106"/>
      <c r="P292" s="106"/>
      <c r="R292" s="6" t="s">
        <v>32</v>
      </c>
      <c r="S292" s="162"/>
    </row>
    <row r="293" spans="1:19" ht="30" customHeight="1">
      <c r="A293" s="56" t="s">
        <v>76</v>
      </c>
      <c r="B293" s="27">
        <v>100</v>
      </c>
      <c r="C293" s="27">
        <v>100</v>
      </c>
      <c r="D293" s="27"/>
      <c r="E293" s="106"/>
      <c r="F293" s="106"/>
      <c r="G293" s="106"/>
      <c r="H293" s="98"/>
      <c r="I293" s="106"/>
      <c r="J293" s="106"/>
      <c r="K293" s="106"/>
      <c r="L293" s="106"/>
      <c r="M293" s="106"/>
      <c r="N293" s="106"/>
      <c r="O293" s="106"/>
      <c r="P293" s="106"/>
      <c r="R293" s="6" t="s">
        <v>33</v>
      </c>
      <c r="S293" s="181"/>
    </row>
    <row r="294" spans="1:18" ht="30" customHeight="1">
      <c r="A294" s="69" t="s">
        <v>58</v>
      </c>
      <c r="B294" s="71">
        <f>B293*460/1000</f>
        <v>46</v>
      </c>
      <c r="C294" s="71">
        <f>C293*460/1000</f>
        <v>46</v>
      </c>
      <c r="D294" s="33"/>
      <c r="E294" s="106"/>
      <c r="F294" s="106"/>
      <c r="G294" s="106"/>
      <c r="H294" s="98"/>
      <c r="I294" s="106"/>
      <c r="J294" s="106"/>
      <c r="K294" s="106"/>
      <c r="L294" s="106"/>
      <c r="M294" s="106"/>
      <c r="N294" s="106"/>
      <c r="O294" s="106"/>
      <c r="P294" s="106"/>
      <c r="R294" s="7" t="s">
        <v>34</v>
      </c>
    </row>
    <row r="295" spans="1:19" s="72" customFormat="1" ht="30" customHeight="1">
      <c r="A295" s="69" t="s">
        <v>59</v>
      </c>
      <c r="B295" s="71">
        <f>B293*120/1000</f>
        <v>12</v>
      </c>
      <c r="C295" s="71">
        <f>C293*120/1000</f>
        <v>12</v>
      </c>
      <c r="D295" s="33"/>
      <c r="E295" s="106"/>
      <c r="F295" s="106"/>
      <c r="G295" s="106"/>
      <c r="H295" s="98"/>
      <c r="I295" s="106"/>
      <c r="J295" s="106"/>
      <c r="K295" s="106"/>
      <c r="L295" s="106"/>
      <c r="M295" s="106"/>
      <c r="N295" s="106"/>
      <c r="O295" s="106"/>
      <c r="P295" s="106"/>
      <c r="R295" s="7" t="s">
        <v>35</v>
      </c>
      <c r="S295" s="162">
        <f>C317+C346</f>
        <v>19</v>
      </c>
    </row>
    <row r="296" spans="1:18" ht="30" customHeight="1">
      <c r="A296" s="60" t="s">
        <v>127</v>
      </c>
      <c r="B296" s="98">
        <f>B293-B294</f>
        <v>54</v>
      </c>
      <c r="C296" s="98">
        <f>C293-C294</f>
        <v>54</v>
      </c>
      <c r="D296" s="29"/>
      <c r="E296" s="42"/>
      <c r="F296" s="42"/>
      <c r="G296" s="42"/>
      <c r="H296" s="41"/>
      <c r="I296" s="106"/>
      <c r="J296" s="106"/>
      <c r="K296" s="106"/>
      <c r="L296" s="106"/>
      <c r="M296" s="106"/>
      <c r="N296" s="106"/>
      <c r="O296" s="106"/>
      <c r="P296" s="106"/>
      <c r="R296" s="7" t="s">
        <v>36</v>
      </c>
    </row>
    <row r="297" spans="1:18" ht="30" customHeight="1">
      <c r="A297" s="56" t="s">
        <v>128</v>
      </c>
      <c r="B297" s="98">
        <f>B293-B295</f>
        <v>88</v>
      </c>
      <c r="C297" s="98">
        <f>C293-C295</f>
        <v>88</v>
      </c>
      <c r="D297" s="29"/>
      <c r="E297" s="42"/>
      <c r="F297" s="42"/>
      <c r="G297" s="42"/>
      <c r="H297" s="41"/>
      <c r="I297" s="106"/>
      <c r="J297" s="106"/>
      <c r="K297" s="106"/>
      <c r="L297" s="106"/>
      <c r="M297" s="106"/>
      <c r="N297" s="106"/>
      <c r="O297" s="106"/>
      <c r="P297" s="106"/>
      <c r="R297" s="7" t="s">
        <v>37</v>
      </c>
    </row>
    <row r="298" spans="1:19" ht="30" customHeight="1">
      <c r="A298" s="253" t="s">
        <v>16</v>
      </c>
      <c r="B298" s="91">
        <v>20</v>
      </c>
      <c r="C298" s="91">
        <v>20</v>
      </c>
      <c r="D298" s="84">
        <v>20</v>
      </c>
      <c r="E298" s="42">
        <v>1.6399999999999997</v>
      </c>
      <c r="F298" s="42">
        <v>0.2800000000000001</v>
      </c>
      <c r="G298" s="42">
        <v>7.22</v>
      </c>
      <c r="H298" s="41">
        <v>37.96</v>
      </c>
      <c r="I298" s="42">
        <v>0</v>
      </c>
      <c r="J298" s="42">
        <v>0.046000000000000006</v>
      </c>
      <c r="K298" s="42">
        <v>0</v>
      </c>
      <c r="L298" s="42">
        <v>0</v>
      </c>
      <c r="M298" s="42">
        <v>6.6</v>
      </c>
      <c r="N298" s="42">
        <v>43.6</v>
      </c>
      <c r="O298" s="42">
        <v>12.4</v>
      </c>
      <c r="P298" s="42">
        <v>0.84</v>
      </c>
      <c r="R298" s="7" t="s">
        <v>88</v>
      </c>
      <c r="S298" s="164"/>
    </row>
    <row r="299" spans="1:19" ht="30" customHeight="1">
      <c r="A299" s="325" t="s">
        <v>125</v>
      </c>
      <c r="B299" s="325"/>
      <c r="C299" s="325"/>
      <c r="D299" s="84">
        <v>20</v>
      </c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R299" s="7" t="s">
        <v>57</v>
      </c>
      <c r="S299" s="152">
        <f>C345</f>
        <v>5</v>
      </c>
    </row>
    <row r="300" spans="1:18" ht="30" customHeight="1">
      <c r="A300" s="205" t="s">
        <v>28</v>
      </c>
      <c r="B300" s="91">
        <v>10</v>
      </c>
      <c r="C300" s="91">
        <v>10</v>
      </c>
      <c r="D300" s="40">
        <v>10</v>
      </c>
      <c r="E300" s="42">
        <v>0.4699999999999999</v>
      </c>
      <c r="F300" s="42">
        <v>0.1</v>
      </c>
      <c r="G300" s="42">
        <v>4.37</v>
      </c>
      <c r="H300" s="93">
        <v>20.259999999999998</v>
      </c>
      <c r="I300" s="42">
        <v>0</v>
      </c>
      <c r="J300" s="42">
        <v>0.008</v>
      </c>
      <c r="K300" s="42">
        <v>0</v>
      </c>
      <c r="L300" s="42">
        <v>0</v>
      </c>
      <c r="M300" s="42">
        <v>1.8</v>
      </c>
      <c r="N300" s="42">
        <v>8.7</v>
      </c>
      <c r="O300" s="42">
        <v>1.9</v>
      </c>
      <c r="P300" s="42">
        <v>0.28</v>
      </c>
      <c r="R300" s="6" t="s">
        <v>38</v>
      </c>
    </row>
    <row r="301" spans="1:19" ht="30" customHeight="1">
      <c r="A301" s="308" t="s">
        <v>69</v>
      </c>
      <c r="B301" s="308"/>
      <c r="C301" s="308"/>
      <c r="D301" s="308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  <c r="O301" s="308"/>
      <c r="P301" s="308"/>
      <c r="R301" s="6" t="s">
        <v>39</v>
      </c>
      <c r="S301" s="162"/>
    </row>
    <row r="302" spans="1:19" ht="30" customHeight="1">
      <c r="A302" s="307" t="s">
        <v>160</v>
      </c>
      <c r="B302" s="306" t="s">
        <v>4</v>
      </c>
      <c r="C302" s="306" t="s">
        <v>5</v>
      </c>
      <c r="D302" s="306" t="s">
        <v>208</v>
      </c>
      <c r="E302" s="307" t="s">
        <v>161</v>
      </c>
      <c r="F302" s="307"/>
      <c r="G302" s="307"/>
      <c r="H302" s="307"/>
      <c r="I302" s="299" t="s">
        <v>72</v>
      </c>
      <c r="J302" s="299"/>
      <c r="K302" s="299"/>
      <c r="L302" s="299"/>
      <c r="M302" s="314" t="s">
        <v>73</v>
      </c>
      <c r="N302" s="315"/>
      <c r="O302" s="315"/>
      <c r="P302" s="315"/>
      <c r="R302" s="7" t="s">
        <v>40</v>
      </c>
      <c r="S302" s="174"/>
    </row>
    <row r="303" spans="1:19" ht="30" customHeight="1">
      <c r="A303" s="307"/>
      <c r="B303" s="306"/>
      <c r="C303" s="306"/>
      <c r="D303" s="306"/>
      <c r="E303" s="300" t="s">
        <v>0</v>
      </c>
      <c r="F303" s="300" t="s">
        <v>1</v>
      </c>
      <c r="G303" s="300" t="s">
        <v>6</v>
      </c>
      <c r="H303" s="319" t="s">
        <v>2</v>
      </c>
      <c r="I303" s="299"/>
      <c r="J303" s="299"/>
      <c r="K303" s="299"/>
      <c r="L303" s="299"/>
      <c r="M303" s="315"/>
      <c r="N303" s="315"/>
      <c r="O303" s="315"/>
      <c r="P303" s="315"/>
      <c r="R303" s="7" t="s">
        <v>41</v>
      </c>
      <c r="S303" s="164"/>
    </row>
    <row r="304" spans="1:19" s="72" customFormat="1" ht="30" customHeight="1">
      <c r="A304" s="307"/>
      <c r="B304" s="306"/>
      <c r="C304" s="306"/>
      <c r="D304" s="306"/>
      <c r="E304" s="300"/>
      <c r="F304" s="300"/>
      <c r="G304" s="300"/>
      <c r="H304" s="319"/>
      <c r="I304" s="224" t="s">
        <v>20</v>
      </c>
      <c r="J304" s="225" t="s">
        <v>21</v>
      </c>
      <c r="K304" s="225" t="s">
        <v>130</v>
      </c>
      <c r="L304" s="225" t="s">
        <v>22</v>
      </c>
      <c r="M304" s="225" t="s">
        <v>23</v>
      </c>
      <c r="N304" s="225" t="s">
        <v>24</v>
      </c>
      <c r="O304" s="225" t="s">
        <v>25</v>
      </c>
      <c r="P304" s="225" t="s">
        <v>26</v>
      </c>
      <c r="R304" s="7" t="s">
        <v>42</v>
      </c>
      <c r="S304" s="174"/>
    </row>
    <row r="305" spans="1:19" s="72" customFormat="1" ht="30" customHeight="1">
      <c r="A305" s="313" t="s">
        <v>81</v>
      </c>
      <c r="B305" s="313"/>
      <c r="C305" s="313"/>
      <c r="D305" s="313"/>
      <c r="E305" s="111">
        <f aca="true" t="shared" si="9" ref="E305:P305">E306+E309+E344+E354+E352</f>
        <v>13.95</v>
      </c>
      <c r="F305" s="111">
        <f t="shared" si="9"/>
        <v>16.880000000000003</v>
      </c>
      <c r="G305" s="111">
        <f t="shared" si="9"/>
        <v>78.43</v>
      </c>
      <c r="H305" s="107">
        <f t="shared" si="9"/>
        <v>521.44</v>
      </c>
      <c r="I305" s="111">
        <f t="shared" si="9"/>
        <v>1.075</v>
      </c>
      <c r="J305" s="111">
        <f t="shared" si="9"/>
        <v>0.2925</v>
      </c>
      <c r="K305" s="111">
        <f t="shared" si="9"/>
        <v>0.24000000000000002</v>
      </c>
      <c r="L305" s="111">
        <f t="shared" si="9"/>
        <v>0.4625</v>
      </c>
      <c r="M305" s="111">
        <f t="shared" si="9"/>
        <v>363.55</v>
      </c>
      <c r="N305" s="111">
        <f t="shared" si="9"/>
        <v>424.9125</v>
      </c>
      <c r="O305" s="111">
        <f t="shared" si="9"/>
        <v>73.675</v>
      </c>
      <c r="P305" s="111">
        <f t="shared" si="9"/>
        <v>3.5425</v>
      </c>
      <c r="R305" s="39" t="s">
        <v>43</v>
      </c>
      <c r="S305" s="186">
        <f>C312+C347</f>
        <v>230</v>
      </c>
    </row>
    <row r="306" spans="1:19" ht="30" customHeight="1">
      <c r="A306" s="309" t="s">
        <v>115</v>
      </c>
      <c r="B306" s="310"/>
      <c r="C306" s="311"/>
      <c r="D306" s="68" t="s">
        <v>189</v>
      </c>
      <c r="E306" s="42">
        <v>1.4</v>
      </c>
      <c r="F306" s="42">
        <v>3.2</v>
      </c>
      <c r="G306" s="42">
        <v>10</v>
      </c>
      <c r="H306" s="41">
        <f>E306*4+F306*9+G306*4</f>
        <v>74.4</v>
      </c>
      <c r="I306" s="42">
        <v>0</v>
      </c>
      <c r="J306" s="42">
        <v>0.02</v>
      </c>
      <c r="K306" s="42">
        <v>0.2</v>
      </c>
      <c r="L306" s="42">
        <v>0.2</v>
      </c>
      <c r="M306" s="42">
        <v>5.4</v>
      </c>
      <c r="N306" s="42">
        <v>15.1</v>
      </c>
      <c r="O306" s="42">
        <v>2.3</v>
      </c>
      <c r="P306" s="42">
        <v>0.1</v>
      </c>
      <c r="R306" s="72" t="s">
        <v>168</v>
      </c>
      <c r="S306" s="164"/>
    </row>
    <row r="307" spans="1:19" ht="30" customHeight="1">
      <c r="A307" s="56" t="s">
        <v>7</v>
      </c>
      <c r="B307" s="33">
        <v>20</v>
      </c>
      <c r="C307" s="33">
        <v>20</v>
      </c>
      <c r="D307" s="33"/>
      <c r="E307" s="106"/>
      <c r="F307" s="106"/>
      <c r="G307" s="161"/>
      <c r="H307" s="142"/>
      <c r="I307" s="106"/>
      <c r="J307" s="106"/>
      <c r="K307" s="106"/>
      <c r="L307" s="106"/>
      <c r="M307" s="106"/>
      <c r="N307" s="106"/>
      <c r="O307" s="106"/>
      <c r="P307" s="106"/>
      <c r="R307" s="39" t="s">
        <v>44</v>
      </c>
      <c r="S307" s="154"/>
    </row>
    <row r="308" spans="1:19" ht="30" customHeight="1">
      <c r="A308" s="56" t="s">
        <v>15</v>
      </c>
      <c r="B308" s="33">
        <v>5</v>
      </c>
      <c r="C308" s="33">
        <v>5</v>
      </c>
      <c r="D308" s="33"/>
      <c r="E308" s="106"/>
      <c r="F308" s="106"/>
      <c r="G308" s="106"/>
      <c r="H308" s="98"/>
      <c r="I308" s="106"/>
      <c r="J308" s="106"/>
      <c r="K308" s="106"/>
      <c r="L308" s="106"/>
      <c r="M308" s="106"/>
      <c r="N308" s="106"/>
      <c r="O308" s="106"/>
      <c r="P308" s="106"/>
      <c r="R308" s="7" t="s">
        <v>45</v>
      </c>
      <c r="S308" s="174"/>
    </row>
    <row r="309" spans="1:19" s="72" customFormat="1" ht="30" customHeight="1">
      <c r="A309" s="289" t="s">
        <v>158</v>
      </c>
      <c r="B309" s="289"/>
      <c r="C309" s="289"/>
      <c r="D309" s="19" t="s">
        <v>92</v>
      </c>
      <c r="E309" s="42">
        <v>5.5</v>
      </c>
      <c r="F309" s="42">
        <v>8.9</v>
      </c>
      <c r="G309" s="42">
        <v>28</v>
      </c>
      <c r="H309" s="41">
        <f>G309*4+F309*9+E309*4</f>
        <v>214.10000000000002</v>
      </c>
      <c r="I309" s="202">
        <v>0.375</v>
      </c>
      <c r="J309" s="202">
        <v>0.1625</v>
      </c>
      <c r="K309" s="163">
        <v>0.04</v>
      </c>
      <c r="L309" s="202">
        <v>0.2625</v>
      </c>
      <c r="M309" s="202">
        <v>169.15</v>
      </c>
      <c r="N309" s="202">
        <v>206.4125</v>
      </c>
      <c r="O309" s="202">
        <v>53.275</v>
      </c>
      <c r="P309" s="202">
        <v>1.7125</v>
      </c>
      <c r="R309" s="7" t="s">
        <v>46</v>
      </c>
      <c r="S309" s="164"/>
    </row>
    <row r="310" spans="1:19" ht="30" customHeight="1">
      <c r="A310" s="55" t="s">
        <v>50</v>
      </c>
      <c r="B310" s="20">
        <v>40</v>
      </c>
      <c r="C310" s="20">
        <v>40</v>
      </c>
      <c r="D310" s="23"/>
      <c r="E310" s="23"/>
      <c r="F310" s="23"/>
      <c r="G310" s="130"/>
      <c r="H310" s="23"/>
      <c r="I310" s="38"/>
      <c r="J310" s="38"/>
      <c r="K310" s="106"/>
      <c r="L310" s="38"/>
      <c r="M310" s="38"/>
      <c r="N310" s="38"/>
      <c r="O310" s="106"/>
      <c r="P310" s="106"/>
      <c r="R310" s="7" t="s">
        <v>47</v>
      </c>
      <c r="S310" s="174">
        <f>C319+C308</f>
        <v>10</v>
      </c>
    </row>
    <row r="311" spans="1:19" ht="30" customHeight="1">
      <c r="A311" s="55" t="s">
        <v>90</v>
      </c>
      <c r="B311" s="20">
        <v>68</v>
      </c>
      <c r="C311" s="20">
        <v>68</v>
      </c>
      <c r="D311" s="23"/>
      <c r="E311" s="23"/>
      <c r="F311" s="23"/>
      <c r="G311" s="130"/>
      <c r="H311" s="23"/>
      <c r="I311" s="38"/>
      <c r="J311" s="38"/>
      <c r="K311" s="106"/>
      <c r="L311" s="38"/>
      <c r="M311" s="38"/>
      <c r="N311" s="38"/>
      <c r="O311" s="106"/>
      <c r="P311" s="106"/>
      <c r="R311" s="7" t="s">
        <v>48</v>
      </c>
      <c r="S311" s="162"/>
    </row>
    <row r="312" spans="1:19" ht="30" customHeight="1">
      <c r="A312" s="56" t="s">
        <v>76</v>
      </c>
      <c r="B312" s="26">
        <v>100</v>
      </c>
      <c r="C312" s="26">
        <v>100</v>
      </c>
      <c r="D312" s="23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R312" s="7" t="s">
        <v>49</v>
      </c>
      <c r="S312" s="174"/>
    </row>
    <row r="313" spans="1:18" ht="44.25" customHeight="1">
      <c r="A313" s="61" t="s">
        <v>58</v>
      </c>
      <c r="B313" s="71">
        <f>B312*460/1000</f>
        <v>46</v>
      </c>
      <c r="C313" s="71">
        <f>C312*460/1000</f>
        <v>46</v>
      </c>
      <c r="D313" s="23"/>
      <c r="E313" s="23"/>
      <c r="F313" s="33"/>
      <c r="G313" s="38"/>
      <c r="H313" s="33"/>
      <c r="I313" s="38"/>
      <c r="J313" s="38"/>
      <c r="K313" s="106"/>
      <c r="L313" s="38"/>
      <c r="M313" s="38"/>
      <c r="N313" s="38"/>
      <c r="O313" s="106"/>
      <c r="P313" s="106"/>
      <c r="R313" s="11" t="s">
        <v>156</v>
      </c>
    </row>
    <row r="314" spans="1:19" ht="30" customHeight="1">
      <c r="A314" s="61" t="s">
        <v>59</v>
      </c>
      <c r="B314" s="71">
        <f>B312*120/1000</f>
        <v>12</v>
      </c>
      <c r="C314" s="71">
        <f>C312*120/1000</f>
        <v>12</v>
      </c>
      <c r="D314" s="23"/>
      <c r="E314" s="23"/>
      <c r="F314" s="33"/>
      <c r="G314" s="38"/>
      <c r="H314" s="33"/>
      <c r="I314" s="38"/>
      <c r="J314" s="38"/>
      <c r="K314" s="106"/>
      <c r="L314" s="38"/>
      <c r="M314" s="38"/>
      <c r="N314" s="38"/>
      <c r="O314" s="106"/>
      <c r="P314" s="106"/>
      <c r="R314" s="72"/>
      <c r="S314" s="164"/>
    </row>
    <row r="315" spans="1:19" ht="30" customHeight="1">
      <c r="A315" s="60" t="s">
        <v>127</v>
      </c>
      <c r="B315" s="98">
        <f>B312-B313</f>
        <v>54</v>
      </c>
      <c r="C315" s="98">
        <f>C312-C313</f>
        <v>54</v>
      </c>
      <c r="D315" s="29"/>
      <c r="E315" s="42"/>
      <c r="F315" s="42"/>
      <c r="G315" s="42"/>
      <c r="H315" s="41"/>
      <c r="I315" s="106"/>
      <c r="J315" s="106"/>
      <c r="K315" s="106"/>
      <c r="L315" s="106"/>
      <c r="M315" s="106"/>
      <c r="N315" s="106"/>
      <c r="O315" s="106"/>
      <c r="P315" s="106"/>
      <c r="R315" s="260" t="s">
        <v>70</v>
      </c>
      <c r="S315" s="261"/>
    </row>
    <row r="316" spans="1:19" ht="30" customHeight="1">
      <c r="A316" s="56" t="s">
        <v>128</v>
      </c>
      <c r="B316" s="98">
        <f>B312-B314</f>
        <v>88</v>
      </c>
      <c r="C316" s="98">
        <f>C312-C314</f>
        <v>88</v>
      </c>
      <c r="D316" s="29"/>
      <c r="E316" s="42"/>
      <c r="F316" s="42"/>
      <c r="G316" s="42"/>
      <c r="H316" s="41"/>
      <c r="I316" s="106"/>
      <c r="J316" s="106"/>
      <c r="K316" s="106"/>
      <c r="L316" s="106"/>
      <c r="M316" s="106"/>
      <c r="N316" s="106"/>
      <c r="O316" s="106"/>
      <c r="P316" s="106"/>
      <c r="R316" s="5" t="s">
        <v>28</v>
      </c>
      <c r="S316" s="152">
        <f>D391</f>
        <v>10</v>
      </c>
    </row>
    <row r="317" spans="1:19" ht="30" customHeight="1">
      <c r="A317" s="56" t="s">
        <v>3</v>
      </c>
      <c r="B317" s="26">
        <v>4</v>
      </c>
      <c r="C317" s="26">
        <v>4</v>
      </c>
      <c r="D317" s="24"/>
      <c r="E317" s="24"/>
      <c r="F317" s="27"/>
      <c r="G317" s="106"/>
      <c r="H317" s="27"/>
      <c r="I317" s="106"/>
      <c r="J317" s="106"/>
      <c r="K317" s="106"/>
      <c r="L317" s="106"/>
      <c r="M317" s="106"/>
      <c r="N317" s="106"/>
      <c r="O317" s="106"/>
      <c r="P317" s="106"/>
      <c r="R317" s="6" t="s">
        <v>29</v>
      </c>
      <c r="S317" s="162">
        <f>D392+B372+B375</f>
        <v>48</v>
      </c>
    </row>
    <row r="318" spans="1:19" ht="30" customHeight="1">
      <c r="A318" s="56" t="s">
        <v>77</v>
      </c>
      <c r="B318" s="34">
        <v>1.0399999999999998</v>
      </c>
      <c r="C318" s="34">
        <v>1.0399999999999998</v>
      </c>
      <c r="D318" s="23"/>
      <c r="E318" s="23"/>
      <c r="F318" s="33"/>
      <c r="G318" s="38"/>
      <c r="H318" s="33"/>
      <c r="I318" s="70"/>
      <c r="J318" s="70"/>
      <c r="K318" s="128"/>
      <c r="L318" s="70"/>
      <c r="M318" s="70"/>
      <c r="N318" s="70"/>
      <c r="O318" s="128"/>
      <c r="P318" s="128"/>
      <c r="R318" s="7" t="s">
        <v>30</v>
      </c>
      <c r="S318" s="174"/>
    </row>
    <row r="319" spans="1:19" ht="30" customHeight="1">
      <c r="A319" s="56" t="s">
        <v>15</v>
      </c>
      <c r="B319" s="34">
        <v>5</v>
      </c>
      <c r="C319" s="34">
        <v>5</v>
      </c>
      <c r="D319" s="23"/>
      <c r="E319" s="23"/>
      <c r="F319" s="23"/>
      <c r="G319" s="130"/>
      <c r="H319" s="23"/>
      <c r="I319" s="70"/>
      <c r="J319" s="70"/>
      <c r="K319" s="128"/>
      <c r="L319" s="70"/>
      <c r="M319" s="70"/>
      <c r="N319" s="70"/>
      <c r="O319" s="128"/>
      <c r="P319" s="128"/>
      <c r="R319" s="76" t="s">
        <v>56</v>
      </c>
      <c r="S319" s="174"/>
    </row>
    <row r="320" spans="1:19" ht="30" customHeight="1">
      <c r="A320" s="286" t="s">
        <v>297</v>
      </c>
      <c r="B320" s="287"/>
      <c r="C320" s="287"/>
      <c r="D320" s="287"/>
      <c r="E320" s="287"/>
      <c r="F320" s="287"/>
      <c r="G320" s="287"/>
      <c r="H320" s="287"/>
      <c r="I320" s="287"/>
      <c r="J320" s="287"/>
      <c r="K320" s="287"/>
      <c r="L320" s="287"/>
      <c r="M320" s="287"/>
      <c r="N320" s="287"/>
      <c r="O320" s="287"/>
      <c r="P320" s="288"/>
      <c r="R320" s="108" t="s">
        <v>186</v>
      </c>
      <c r="S320" s="174"/>
    </row>
    <row r="321" spans="1:19" ht="30" customHeight="1">
      <c r="A321" s="289" t="s">
        <v>302</v>
      </c>
      <c r="B321" s="289"/>
      <c r="C321" s="289"/>
      <c r="D321" s="19" t="s">
        <v>92</v>
      </c>
      <c r="E321" s="42">
        <v>6.2</v>
      </c>
      <c r="F321" s="42">
        <v>7.5</v>
      </c>
      <c r="G321" s="42">
        <v>34</v>
      </c>
      <c r="H321" s="41">
        <f>G321*4+F321*9+E321*4</f>
        <v>228.3</v>
      </c>
      <c r="I321" s="202">
        <v>1.3</v>
      </c>
      <c r="J321" s="202">
        <v>0.08</v>
      </c>
      <c r="K321" s="163">
        <v>0.05</v>
      </c>
      <c r="L321" s="202">
        <v>0.32</v>
      </c>
      <c r="M321" s="202">
        <v>127.4</v>
      </c>
      <c r="N321" s="202">
        <v>133.2</v>
      </c>
      <c r="O321" s="202">
        <v>25.8</v>
      </c>
      <c r="P321" s="202">
        <v>1.2</v>
      </c>
      <c r="R321" s="7" t="s">
        <v>31</v>
      </c>
      <c r="S321" s="174">
        <f>B378</f>
        <v>203.49</v>
      </c>
    </row>
    <row r="322" spans="1:19" ht="30" customHeight="1">
      <c r="A322" s="55" t="s">
        <v>303</v>
      </c>
      <c r="B322" s="20">
        <v>40</v>
      </c>
      <c r="C322" s="20">
        <v>40</v>
      </c>
      <c r="D322" s="23"/>
      <c r="E322" s="23"/>
      <c r="F322" s="23"/>
      <c r="G322" s="130"/>
      <c r="H322" s="23"/>
      <c r="I322" s="38"/>
      <c r="J322" s="38"/>
      <c r="K322" s="106"/>
      <c r="L322" s="38"/>
      <c r="M322" s="38"/>
      <c r="N322" s="38"/>
      <c r="O322" s="106"/>
      <c r="P322" s="106"/>
      <c r="R322" s="7" t="s">
        <v>32</v>
      </c>
      <c r="S322" s="174">
        <f>B360+B361</f>
        <v>107.7</v>
      </c>
    </row>
    <row r="323" spans="1:19" ht="30" customHeight="1">
      <c r="A323" s="55" t="s">
        <v>90</v>
      </c>
      <c r="B323" s="20">
        <v>68</v>
      </c>
      <c r="C323" s="20">
        <v>68</v>
      </c>
      <c r="D323" s="23"/>
      <c r="E323" s="23"/>
      <c r="F323" s="23"/>
      <c r="G323" s="130"/>
      <c r="H323" s="23"/>
      <c r="I323" s="38"/>
      <c r="J323" s="38"/>
      <c r="K323" s="106"/>
      <c r="L323" s="38"/>
      <c r="M323" s="38"/>
      <c r="N323" s="38"/>
      <c r="O323" s="106"/>
      <c r="P323" s="106"/>
      <c r="R323" s="6" t="s">
        <v>33</v>
      </c>
      <c r="S323" s="162"/>
    </row>
    <row r="324" spans="1:19" ht="30" customHeight="1">
      <c r="A324" s="56" t="s">
        <v>76</v>
      </c>
      <c r="B324" s="26">
        <v>100</v>
      </c>
      <c r="C324" s="26">
        <v>100</v>
      </c>
      <c r="D324" s="23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R324" s="39" t="s">
        <v>34</v>
      </c>
      <c r="S324" s="154"/>
    </row>
    <row r="325" spans="1:19" ht="30" customHeight="1">
      <c r="A325" s="61" t="s">
        <v>58</v>
      </c>
      <c r="B325" s="71">
        <f>B324*460/1000</f>
        <v>46</v>
      </c>
      <c r="C325" s="71">
        <f>C324*460/1000</f>
        <v>46</v>
      </c>
      <c r="D325" s="23"/>
      <c r="E325" s="23"/>
      <c r="F325" s="33"/>
      <c r="G325" s="38"/>
      <c r="H325" s="33"/>
      <c r="I325" s="38"/>
      <c r="J325" s="38"/>
      <c r="K325" s="106"/>
      <c r="L325" s="38"/>
      <c r="M325" s="38"/>
      <c r="N325" s="38"/>
      <c r="O325" s="106"/>
      <c r="P325" s="106"/>
      <c r="R325" s="39" t="s">
        <v>35</v>
      </c>
      <c r="S325" s="186">
        <f>+C390</f>
        <v>15</v>
      </c>
    </row>
    <row r="326" spans="1:19" ht="30" customHeight="1">
      <c r="A326" s="61" t="s">
        <v>59</v>
      </c>
      <c r="B326" s="71">
        <f>B324*120/1000</f>
        <v>12</v>
      </c>
      <c r="C326" s="71">
        <f>C324*120/1000</f>
        <v>12</v>
      </c>
      <c r="D326" s="23"/>
      <c r="E326" s="23"/>
      <c r="F326" s="33"/>
      <c r="G326" s="38"/>
      <c r="H326" s="33"/>
      <c r="I326" s="38"/>
      <c r="J326" s="38"/>
      <c r="K326" s="106"/>
      <c r="L326" s="38"/>
      <c r="M326" s="38"/>
      <c r="N326" s="38"/>
      <c r="O326" s="106"/>
      <c r="P326" s="106"/>
      <c r="R326" s="39" t="s">
        <v>36</v>
      </c>
      <c r="S326" s="154"/>
    </row>
    <row r="327" spans="1:19" s="133" customFormat="1" ht="30" customHeight="1">
      <c r="A327" s="60" t="s">
        <v>127</v>
      </c>
      <c r="B327" s="98">
        <f>B324-B325</f>
        <v>54</v>
      </c>
      <c r="C327" s="98">
        <f>C324-C325</f>
        <v>54</v>
      </c>
      <c r="D327" s="29"/>
      <c r="E327" s="42"/>
      <c r="F327" s="42"/>
      <c r="G327" s="42"/>
      <c r="H327" s="41"/>
      <c r="I327" s="106"/>
      <c r="J327" s="106"/>
      <c r="K327" s="106"/>
      <c r="L327" s="106"/>
      <c r="M327" s="106"/>
      <c r="N327" s="106"/>
      <c r="O327" s="106"/>
      <c r="P327" s="106"/>
      <c r="R327" s="7" t="s">
        <v>37</v>
      </c>
      <c r="S327" s="152"/>
    </row>
    <row r="328" spans="1:18" ht="30" customHeight="1">
      <c r="A328" s="56" t="s">
        <v>128</v>
      </c>
      <c r="B328" s="98">
        <f>B324-B326</f>
        <v>88</v>
      </c>
      <c r="C328" s="98">
        <f>C324-C326</f>
        <v>88</v>
      </c>
      <c r="D328" s="29"/>
      <c r="E328" s="42"/>
      <c r="F328" s="42"/>
      <c r="G328" s="42"/>
      <c r="H328" s="41"/>
      <c r="I328" s="106"/>
      <c r="J328" s="106"/>
      <c r="K328" s="106"/>
      <c r="L328" s="106"/>
      <c r="M328" s="106"/>
      <c r="N328" s="106"/>
      <c r="O328" s="106"/>
      <c r="P328" s="106"/>
      <c r="R328" s="7" t="s">
        <v>88</v>
      </c>
    </row>
    <row r="329" spans="1:19" s="72" customFormat="1" ht="30" customHeight="1">
      <c r="A329" s="56" t="s">
        <v>3</v>
      </c>
      <c r="B329" s="26">
        <v>4</v>
      </c>
      <c r="C329" s="26">
        <v>4</v>
      </c>
      <c r="D329" s="24"/>
      <c r="E329" s="24"/>
      <c r="F329" s="27"/>
      <c r="G329" s="106"/>
      <c r="H329" s="27"/>
      <c r="I329" s="106"/>
      <c r="J329" s="106"/>
      <c r="K329" s="106"/>
      <c r="L329" s="106"/>
      <c r="M329" s="106"/>
      <c r="N329" s="106"/>
      <c r="O329" s="106"/>
      <c r="P329" s="106"/>
      <c r="R329" s="7" t="s">
        <v>57</v>
      </c>
      <c r="S329" s="152"/>
    </row>
    <row r="330" spans="1:19" ht="30" customHeight="1">
      <c r="A330" s="56" t="s">
        <v>77</v>
      </c>
      <c r="B330" s="34">
        <v>1.0399999999999998</v>
      </c>
      <c r="C330" s="34">
        <v>1.0399999999999998</v>
      </c>
      <c r="D330" s="23"/>
      <c r="E330" s="23"/>
      <c r="F330" s="33"/>
      <c r="G330" s="38"/>
      <c r="H330" s="33"/>
      <c r="I330" s="70"/>
      <c r="J330" s="70"/>
      <c r="K330" s="128"/>
      <c r="L330" s="70"/>
      <c r="M330" s="70"/>
      <c r="N330" s="70"/>
      <c r="O330" s="128"/>
      <c r="P330" s="128"/>
      <c r="R330" s="6" t="s">
        <v>38</v>
      </c>
      <c r="S330" s="181">
        <f>C389</f>
        <v>0.4</v>
      </c>
    </row>
    <row r="331" spans="1:19" ht="30" customHeight="1">
      <c r="A331" s="56" t="s">
        <v>15</v>
      </c>
      <c r="B331" s="34">
        <v>5</v>
      </c>
      <c r="C331" s="34">
        <v>5</v>
      </c>
      <c r="D331" s="23"/>
      <c r="E331" s="23"/>
      <c r="F331" s="23"/>
      <c r="G331" s="130"/>
      <c r="H331" s="23"/>
      <c r="I331" s="70"/>
      <c r="J331" s="70"/>
      <c r="K331" s="128"/>
      <c r="L331" s="70"/>
      <c r="M331" s="70"/>
      <c r="N331" s="70"/>
      <c r="O331" s="128"/>
      <c r="P331" s="128"/>
      <c r="R331" s="6" t="s">
        <v>39</v>
      </c>
      <c r="S331" s="162">
        <f>B371</f>
        <v>74</v>
      </c>
    </row>
    <row r="332" spans="1:18" ht="30" customHeight="1">
      <c r="A332" s="286" t="s">
        <v>297</v>
      </c>
      <c r="B332" s="287"/>
      <c r="C332" s="287"/>
      <c r="D332" s="287"/>
      <c r="E332" s="287"/>
      <c r="F332" s="287"/>
      <c r="G332" s="287"/>
      <c r="H332" s="287"/>
      <c r="I332" s="287"/>
      <c r="J332" s="287"/>
      <c r="K332" s="287"/>
      <c r="L332" s="287"/>
      <c r="M332" s="287"/>
      <c r="N332" s="287"/>
      <c r="O332" s="287"/>
      <c r="P332" s="288"/>
      <c r="R332" s="6" t="s">
        <v>40</v>
      </c>
    </row>
    <row r="333" spans="1:19" s="72" customFormat="1" ht="30" customHeight="1">
      <c r="A333" s="289" t="s">
        <v>304</v>
      </c>
      <c r="B333" s="289"/>
      <c r="C333" s="289"/>
      <c r="D333" s="19" t="s">
        <v>92</v>
      </c>
      <c r="E333" s="42">
        <v>6</v>
      </c>
      <c r="F333" s="42">
        <v>7.2</v>
      </c>
      <c r="G333" s="42">
        <v>30.7</v>
      </c>
      <c r="H333" s="41">
        <f>G333*4+F333*9+E333*4</f>
        <v>211.6</v>
      </c>
      <c r="I333" s="202">
        <v>0.42</v>
      </c>
      <c r="J333" s="202">
        <v>0.1</v>
      </c>
      <c r="K333" s="163">
        <v>0.04</v>
      </c>
      <c r="L333" s="202">
        <v>0.21</v>
      </c>
      <c r="M333" s="202">
        <v>116.2</v>
      </c>
      <c r="N333" s="202">
        <v>12.5</v>
      </c>
      <c r="O333" s="202">
        <v>21.2</v>
      </c>
      <c r="P333" s="202">
        <v>0.73</v>
      </c>
      <c r="R333" s="113" t="s">
        <v>41</v>
      </c>
      <c r="S333" s="174"/>
    </row>
    <row r="334" spans="1:19" s="72" customFormat="1" ht="30" customHeight="1">
      <c r="A334" s="55" t="s">
        <v>305</v>
      </c>
      <c r="B334" s="30">
        <v>35</v>
      </c>
      <c r="C334" s="30">
        <v>35</v>
      </c>
      <c r="D334" s="23"/>
      <c r="E334" s="23"/>
      <c r="F334" s="23"/>
      <c r="G334" s="130"/>
      <c r="H334" s="23"/>
      <c r="I334" s="38"/>
      <c r="J334" s="38"/>
      <c r="K334" s="106"/>
      <c r="L334" s="38"/>
      <c r="M334" s="38"/>
      <c r="N334" s="38"/>
      <c r="O334" s="106"/>
      <c r="P334" s="106"/>
      <c r="R334" s="7" t="s">
        <v>42</v>
      </c>
      <c r="S334" s="174"/>
    </row>
    <row r="335" spans="1:19" s="72" customFormat="1" ht="30" customHeight="1">
      <c r="A335" s="55" t="s">
        <v>90</v>
      </c>
      <c r="B335" s="30">
        <v>70</v>
      </c>
      <c r="C335" s="30">
        <v>70</v>
      </c>
      <c r="D335" s="23"/>
      <c r="E335" s="23"/>
      <c r="F335" s="23"/>
      <c r="G335" s="130"/>
      <c r="H335" s="23"/>
      <c r="I335" s="38"/>
      <c r="J335" s="38"/>
      <c r="K335" s="106"/>
      <c r="L335" s="38"/>
      <c r="M335" s="38"/>
      <c r="N335" s="38"/>
      <c r="O335" s="106"/>
      <c r="P335" s="106"/>
      <c r="R335" s="7" t="s">
        <v>43</v>
      </c>
      <c r="S335" s="162">
        <f>B382+B373</f>
        <v>49</v>
      </c>
    </row>
    <row r="336" spans="1:19" s="72" customFormat="1" ht="30" customHeight="1">
      <c r="A336" s="56" t="s">
        <v>76</v>
      </c>
      <c r="B336" s="30">
        <v>112</v>
      </c>
      <c r="C336" s="30">
        <v>112</v>
      </c>
      <c r="D336" s="23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R336" s="11" t="s">
        <v>168</v>
      </c>
      <c r="S336" s="152"/>
    </row>
    <row r="337" spans="1:19" ht="30" customHeight="1">
      <c r="A337" s="61" t="s">
        <v>58</v>
      </c>
      <c r="B337" s="71">
        <f>B336*460/1000</f>
        <v>51.52</v>
      </c>
      <c r="C337" s="71">
        <f>C336*460/1000</f>
        <v>51.52</v>
      </c>
      <c r="D337" s="23"/>
      <c r="E337" s="23"/>
      <c r="F337" s="33"/>
      <c r="G337" s="38"/>
      <c r="H337" s="33"/>
      <c r="I337" s="38"/>
      <c r="J337" s="38"/>
      <c r="K337" s="106"/>
      <c r="L337" s="38"/>
      <c r="M337" s="38"/>
      <c r="N337" s="38"/>
      <c r="O337" s="106"/>
      <c r="P337" s="106"/>
      <c r="R337" s="7" t="s">
        <v>44</v>
      </c>
      <c r="S337" s="162"/>
    </row>
    <row r="338" spans="1:19" ht="30" customHeight="1">
      <c r="A338" s="61" t="s">
        <v>59</v>
      </c>
      <c r="B338" s="71">
        <f>B336*120/1000</f>
        <v>13.44</v>
      </c>
      <c r="C338" s="71">
        <f>C336*120/1000</f>
        <v>13.44</v>
      </c>
      <c r="D338" s="23"/>
      <c r="E338" s="23"/>
      <c r="F338" s="33"/>
      <c r="G338" s="38"/>
      <c r="H338" s="33"/>
      <c r="I338" s="38"/>
      <c r="J338" s="38"/>
      <c r="K338" s="106"/>
      <c r="L338" s="38"/>
      <c r="M338" s="38"/>
      <c r="N338" s="38"/>
      <c r="O338" s="106"/>
      <c r="P338" s="106"/>
      <c r="R338" s="6" t="s">
        <v>45</v>
      </c>
      <c r="S338" s="181"/>
    </row>
    <row r="339" spans="1:19" ht="30" customHeight="1">
      <c r="A339" s="60" t="s">
        <v>127</v>
      </c>
      <c r="B339" s="98">
        <f>B336-B337</f>
        <v>60.48</v>
      </c>
      <c r="C339" s="98">
        <f>C336-C337</f>
        <v>60.48</v>
      </c>
      <c r="D339" s="29"/>
      <c r="E339" s="42"/>
      <c r="F339" s="42"/>
      <c r="G339" s="42"/>
      <c r="H339" s="41"/>
      <c r="I339" s="106"/>
      <c r="J339" s="106"/>
      <c r="K339" s="106"/>
      <c r="L339" s="106"/>
      <c r="M339" s="106"/>
      <c r="N339" s="106"/>
      <c r="O339" s="106"/>
      <c r="P339" s="106"/>
      <c r="R339" s="7" t="s">
        <v>46</v>
      </c>
      <c r="S339" s="174"/>
    </row>
    <row r="340" spans="1:19" ht="30" customHeight="1">
      <c r="A340" s="56" t="s">
        <v>128</v>
      </c>
      <c r="B340" s="98">
        <f>B336-B338</f>
        <v>98.56</v>
      </c>
      <c r="C340" s="98">
        <f>C336-C338</f>
        <v>98.56</v>
      </c>
      <c r="D340" s="29"/>
      <c r="E340" s="42"/>
      <c r="F340" s="42"/>
      <c r="G340" s="42"/>
      <c r="H340" s="41"/>
      <c r="I340" s="106"/>
      <c r="J340" s="106"/>
      <c r="K340" s="106"/>
      <c r="L340" s="106"/>
      <c r="M340" s="106"/>
      <c r="N340" s="106"/>
      <c r="O340" s="106"/>
      <c r="P340" s="106"/>
      <c r="R340" s="7" t="s">
        <v>47</v>
      </c>
      <c r="S340" s="174">
        <f>B387</f>
        <v>5</v>
      </c>
    </row>
    <row r="341" spans="1:19" ht="30" customHeight="1">
      <c r="A341" s="56" t="s">
        <v>3</v>
      </c>
      <c r="B341" s="26">
        <v>4</v>
      </c>
      <c r="C341" s="26">
        <v>4</v>
      </c>
      <c r="D341" s="24"/>
      <c r="E341" s="24"/>
      <c r="F341" s="27"/>
      <c r="G341" s="106"/>
      <c r="H341" s="27"/>
      <c r="I341" s="106"/>
      <c r="J341" s="106"/>
      <c r="K341" s="106"/>
      <c r="L341" s="106"/>
      <c r="M341" s="106"/>
      <c r="N341" s="106"/>
      <c r="O341" s="106"/>
      <c r="P341" s="106"/>
      <c r="R341" s="7" t="s">
        <v>48</v>
      </c>
      <c r="S341" s="174">
        <f>C376</f>
        <v>6</v>
      </c>
    </row>
    <row r="342" spans="1:19" ht="30" customHeight="1">
      <c r="A342" s="56" t="s">
        <v>77</v>
      </c>
      <c r="B342" s="34">
        <v>1.0399999999999998</v>
      </c>
      <c r="C342" s="34">
        <v>1.0399999999999998</v>
      </c>
      <c r="D342" s="23"/>
      <c r="E342" s="23"/>
      <c r="F342" s="33"/>
      <c r="G342" s="38"/>
      <c r="H342" s="33"/>
      <c r="I342" s="70"/>
      <c r="J342" s="70"/>
      <c r="K342" s="128"/>
      <c r="L342" s="70"/>
      <c r="M342" s="70"/>
      <c r="N342" s="70"/>
      <c r="O342" s="128"/>
      <c r="P342" s="128"/>
      <c r="R342" s="7" t="s">
        <v>49</v>
      </c>
      <c r="S342" s="174">
        <f>B374</f>
        <v>4</v>
      </c>
    </row>
    <row r="343" spans="1:18" ht="30" customHeight="1">
      <c r="A343" s="56" t="s">
        <v>15</v>
      </c>
      <c r="B343" s="34">
        <v>5</v>
      </c>
      <c r="C343" s="34">
        <v>5</v>
      </c>
      <c r="D343" s="23"/>
      <c r="E343" s="23"/>
      <c r="F343" s="23"/>
      <c r="G343" s="130"/>
      <c r="H343" s="23"/>
      <c r="I343" s="70"/>
      <c r="J343" s="70"/>
      <c r="K343" s="128"/>
      <c r="L343" s="70"/>
      <c r="M343" s="70"/>
      <c r="N343" s="70"/>
      <c r="O343" s="128"/>
      <c r="P343" s="128"/>
      <c r="R343" s="11" t="s">
        <v>156</v>
      </c>
    </row>
    <row r="344" spans="1:19" s="72" customFormat="1" ht="30" customHeight="1">
      <c r="A344" s="305" t="s">
        <v>116</v>
      </c>
      <c r="B344" s="305"/>
      <c r="C344" s="305"/>
      <c r="D344" s="19">
        <v>200</v>
      </c>
      <c r="E344" s="42">
        <v>4</v>
      </c>
      <c r="F344" s="42">
        <v>4.2</v>
      </c>
      <c r="G344" s="42">
        <v>20.1</v>
      </c>
      <c r="H344" s="41">
        <f>G344*4+F344*9+E344*4</f>
        <v>134.20000000000002</v>
      </c>
      <c r="I344" s="42">
        <v>0.7</v>
      </c>
      <c r="J344" s="42">
        <v>0.04</v>
      </c>
      <c r="K344" s="42">
        <v>0</v>
      </c>
      <c r="L344" s="42">
        <v>0</v>
      </c>
      <c r="M344" s="42">
        <v>177</v>
      </c>
      <c r="N344" s="42">
        <v>133.7</v>
      </c>
      <c r="O344" s="42">
        <v>0</v>
      </c>
      <c r="P344" s="42">
        <v>0.05</v>
      </c>
      <c r="S344" s="164"/>
    </row>
    <row r="345" spans="1:19" s="72" customFormat="1" ht="30" customHeight="1">
      <c r="A345" s="56" t="s">
        <v>79</v>
      </c>
      <c r="B345" s="33">
        <v>5</v>
      </c>
      <c r="C345" s="33">
        <v>5</v>
      </c>
      <c r="D345" s="33"/>
      <c r="E345" s="106"/>
      <c r="F345" s="106"/>
      <c r="G345" s="106"/>
      <c r="H345" s="98"/>
      <c r="I345" s="106"/>
      <c r="J345" s="106"/>
      <c r="K345" s="106"/>
      <c r="L345" s="106"/>
      <c r="M345" s="106"/>
      <c r="N345" s="106"/>
      <c r="O345" s="106"/>
      <c r="P345" s="106"/>
      <c r="S345" s="164"/>
    </row>
    <row r="346" spans="1:16" s="72" customFormat="1" ht="30" customHeight="1">
      <c r="A346" s="56" t="s">
        <v>3</v>
      </c>
      <c r="B346" s="103">
        <v>15</v>
      </c>
      <c r="C346" s="103">
        <v>15</v>
      </c>
      <c r="D346" s="27"/>
      <c r="E346" s="106"/>
      <c r="F346" s="106"/>
      <c r="G346" s="106"/>
      <c r="H346" s="98"/>
      <c r="I346" s="42"/>
      <c r="J346" s="42"/>
      <c r="K346" s="42"/>
      <c r="L346" s="42"/>
      <c r="M346" s="42"/>
      <c r="N346" s="42"/>
      <c r="O346" s="42"/>
      <c r="P346" s="42"/>
    </row>
    <row r="347" spans="1:16" ht="30" customHeight="1">
      <c r="A347" s="56" t="s">
        <v>76</v>
      </c>
      <c r="B347" s="27">
        <v>130</v>
      </c>
      <c r="C347" s="27">
        <v>130</v>
      </c>
      <c r="D347" s="27"/>
      <c r="E347" s="106"/>
      <c r="F347" s="106"/>
      <c r="G347" s="106"/>
      <c r="H347" s="98"/>
      <c r="I347" s="106"/>
      <c r="J347" s="106"/>
      <c r="K347" s="106"/>
      <c r="L347" s="106"/>
      <c r="M347" s="106"/>
      <c r="N347" s="106"/>
      <c r="O347" s="106"/>
      <c r="P347" s="106"/>
    </row>
    <row r="348" spans="1:16" ht="30" customHeight="1">
      <c r="A348" s="69" t="s">
        <v>58</v>
      </c>
      <c r="B348" s="71">
        <f>B347*460/1000</f>
        <v>59.8</v>
      </c>
      <c r="C348" s="71">
        <f>C347*460/1000</f>
        <v>59.8</v>
      </c>
      <c r="D348" s="33"/>
      <c r="E348" s="106"/>
      <c r="F348" s="106"/>
      <c r="G348" s="106"/>
      <c r="H348" s="98"/>
      <c r="I348" s="106"/>
      <c r="J348" s="106"/>
      <c r="K348" s="106"/>
      <c r="L348" s="106"/>
      <c r="M348" s="106"/>
      <c r="N348" s="106"/>
      <c r="O348" s="106"/>
      <c r="P348" s="106"/>
    </row>
    <row r="349" spans="1:16" ht="30" customHeight="1">
      <c r="A349" s="69" t="s">
        <v>59</v>
      </c>
      <c r="B349" s="71">
        <f>B347*120/1000</f>
        <v>15.6</v>
      </c>
      <c r="C349" s="71">
        <f>C347*120/1000</f>
        <v>15.6</v>
      </c>
      <c r="D349" s="33"/>
      <c r="E349" s="106"/>
      <c r="F349" s="106"/>
      <c r="G349" s="106"/>
      <c r="H349" s="98"/>
      <c r="I349" s="106"/>
      <c r="J349" s="106"/>
      <c r="K349" s="106"/>
      <c r="L349" s="106"/>
      <c r="M349" s="106"/>
      <c r="N349" s="106"/>
      <c r="O349" s="106"/>
      <c r="P349" s="106"/>
    </row>
    <row r="350" spans="1:16" ht="30" customHeight="1">
      <c r="A350" s="60" t="s">
        <v>127</v>
      </c>
      <c r="B350" s="98">
        <f>B347-B348</f>
        <v>70.2</v>
      </c>
      <c r="C350" s="98">
        <f>C347-C348</f>
        <v>70.2</v>
      </c>
      <c r="D350" s="29"/>
      <c r="E350" s="42"/>
      <c r="F350" s="42"/>
      <c r="G350" s="42"/>
      <c r="H350" s="41"/>
      <c r="I350" s="106"/>
      <c r="J350" s="106"/>
      <c r="K350" s="106"/>
      <c r="L350" s="106"/>
      <c r="M350" s="106"/>
      <c r="N350" s="106"/>
      <c r="O350" s="106"/>
      <c r="P350" s="106"/>
    </row>
    <row r="351" spans="1:16" ht="30" customHeight="1">
      <c r="A351" s="56" t="s">
        <v>128</v>
      </c>
      <c r="B351" s="98">
        <f>B347-B349</f>
        <v>114.4</v>
      </c>
      <c r="C351" s="98">
        <f>C347-C349</f>
        <v>114.4</v>
      </c>
      <c r="D351" s="29"/>
      <c r="E351" s="42"/>
      <c r="F351" s="42"/>
      <c r="G351" s="42"/>
      <c r="H351" s="41"/>
      <c r="I351" s="106"/>
      <c r="J351" s="106"/>
      <c r="K351" s="106"/>
      <c r="L351" s="106"/>
      <c r="M351" s="106"/>
      <c r="N351" s="106"/>
      <c r="O351" s="106"/>
      <c r="P351" s="106"/>
    </row>
    <row r="352" spans="1:16" s="146" customFormat="1" ht="30" customHeight="1">
      <c r="A352" s="263" t="s">
        <v>16</v>
      </c>
      <c r="B352" s="91">
        <v>20</v>
      </c>
      <c r="C352" s="91">
        <v>20</v>
      </c>
      <c r="D352" s="84">
        <v>20</v>
      </c>
      <c r="E352" s="42">
        <v>1.6399999999999997</v>
      </c>
      <c r="F352" s="42">
        <v>0.2800000000000001</v>
      </c>
      <c r="G352" s="42">
        <v>7.22</v>
      </c>
      <c r="H352" s="41">
        <v>37.96</v>
      </c>
      <c r="I352" s="42">
        <v>0</v>
      </c>
      <c r="J352" s="42">
        <v>0.046000000000000006</v>
      </c>
      <c r="K352" s="42">
        <v>0</v>
      </c>
      <c r="L352" s="42">
        <v>0</v>
      </c>
      <c r="M352" s="42">
        <v>6.6</v>
      </c>
      <c r="N352" s="42">
        <v>43.6</v>
      </c>
      <c r="O352" s="42">
        <v>12.4</v>
      </c>
      <c r="P352" s="42">
        <v>0.84</v>
      </c>
    </row>
    <row r="353" spans="1:16" s="72" customFormat="1" ht="30" customHeight="1">
      <c r="A353" s="325" t="s">
        <v>125</v>
      </c>
      <c r="B353" s="325"/>
      <c r="C353" s="325"/>
      <c r="D353" s="84">
        <v>20</v>
      </c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1:19" s="72" customFormat="1" ht="30" customHeight="1">
      <c r="A354" s="219" t="s">
        <v>28</v>
      </c>
      <c r="B354" s="91">
        <v>30</v>
      </c>
      <c r="C354" s="91">
        <v>30</v>
      </c>
      <c r="D354" s="40">
        <v>30</v>
      </c>
      <c r="E354" s="42">
        <v>1.41</v>
      </c>
      <c r="F354" s="42">
        <v>0.3</v>
      </c>
      <c r="G354" s="42">
        <v>13.11</v>
      </c>
      <c r="H354" s="41">
        <v>60.78000000000001</v>
      </c>
      <c r="I354" s="42">
        <v>0</v>
      </c>
      <c r="J354" s="42">
        <v>0.024</v>
      </c>
      <c r="K354" s="42">
        <v>0</v>
      </c>
      <c r="L354" s="42">
        <v>0</v>
      </c>
      <c r="M354" s="42">
        <v>5.4</v>
      </c>
      <c r="N354" s="42">
        <v>26.1</v>
      </c>
      <c r="O354" s="42">
        <v>5.7</v>
      </c>
      <c r="P354" s="42">
        <v>0.8400000000000001</v>
      </c>
      <c r="R354" s="262" t="s">
        <v>71</v>
      </c>
      <c r="S354" s="261"/>
    </row>
    <row r="355" spans="1:19" ht="30" customHeight="1">
      <c r="A355" s="334" t="s">
        <v>83</v>
      </c>
      <c r="B355" s="334"/>
      <c r="C355" s="334"/>
      <c r="D355" s="334"/>
      <c r="E355" s="334"/>
      <c r="F355" s="334"/>
      <c r="G355" s="334"/>
      <c r="H355" s="334"/>
      <c r="I355" s="334"/>
      <c r="J355" s="334"/>
      <c r="K355" s="334"/>
      <c r="L355" s="334"/>
      <c r="M355" s="334"/>
      <c r="N355" s="334"/>
      <c r="O355" s="334"/>
      <c r="P355" s="334"/>
      <c r="R355" s="11" t="s">
        <v>28</v>
      </c>
      <c r="S355" s="152">
        <f>D421</f>
        <v>20</v>
      </c>
    </row>
    <row r="356" spans="1:19" s="72" customFormat="1" ht="30" customHeight="1">
      <c r="A356" s="307" t="s">
        <v>160</v>
      </c>
      <c r="B356" s="306" t="s">
        <v>4</v>
      </c>
      <c r="C356" s="306" t="s">
        <v>5</v>
      </c>
      <c r="D356" s="306" t="s">
        <v>208</v>
      </c>
      <c r="E356" s="307" t="s">
        <v>161</v>
      </c>
      <c r="F356" s="307"/>
      <c r="G356" s="307"/>
      <c r="H356" s="307"/>
      <c r="I356" s="299" t="s">
        <v>72</v>
      </c>
      <c r="J356" s="299"/>
      <c r="K356" s="299"/>
      <c r="L356" s="299"/>
      <c r="M356" s="314" t="s">
        <v>73</v>
      </c>
      <c r="N356" s="315"/>
      <c r="O356" s="315"/>
      <c r="P356" s="315"/>
      <c r="R356" s="6" t="s">
        <v>29</v>
      </c>
      <c r="S356" s="162">
        <f>C400+D422</f>
        <v>40</v>
      </c>
    </row>
    <row r="357" spans="1:19" s="72" customFormat="1" ht="30" customHeight="1">
      <c r="A357" s="307"/>
      <c r="B357" s="306"/>
      <c r="C357" s="306"/>
      <c r="D357" s="306"/>
      <c r="E357" s="300" t="s">
        <v>0</v>
      </c>
      <c r="F357" s="300" t="s">
        <v>1</v>
      </c>
      <c r="G357" s="300" t="s">
        <v>6</v>
      </c>
      <c r="H357" s="319" t="s">
        <v>2</v>
      </c>
      <c r="I357" s="299"/>
      <c r="J357" s="299"/>
      <c r="K357" s="299"/>
      <c r="L357" s="299"/>
      <c r="M357" s="315"/>
      <c r="N357" s="315"/>
      <c r="O357" s="315"/>
      <c r="P357" s="315"/>
      <c r="R357" s="7" t="s">
        <v>30</v>
      </c>
      <c r="S357" s="162">
        <f>C416</f>
        <v>2.4</v>
      </c>
    </row>
    <row r="358" spans="1:19" ht="30" customHeight="1">
      <c r="A358" s="307"/>
      <c r="B358" s="306"/>
      <c r="C358" s="306"/>
      <c r="D358" s="306"/>
      <c r="E358" s="300"/>
      <c r="F358" s="300"/>
      <c r="G358" s="300"/>
      <c r="H358" s="319"/>
      <c r="I358" s="224" t="s">
        <v>20</v>
      </c>
      <c r="J358" s="225" t="s">
        <v>21</v>
      </c>
      <c r="K358" s="225" t="s">
        <v>130</v>
      </c>
      <c r="L358" s="225" t="s">
        <v>22</v>
      </c>
      <c r="M358" s="225" t="s">
        <v>23</v>
      </c>
      <c r="N358" s="225" t="s">
        <v>24</v>
      </c>
      <c r="O358" s="225" t="s">
        <v>25</v>
      </c>
      <c r="P358" s="225" t="s">
        <v>26</v>
      </c>
      <c r="R358" s="76" t="s">
        <v>56</v>
      </c>
      <c r="S358" s="174"/>
    </row>
    <row r="359" spans="1:19" s="72" customFormat="1" ht="30" customHeight="1">
      <c r="A359" s="313" t="s">
        <v>81</v>
      </c>
      <c r="B359" s="313"/>
      <c r="C359" s="313"/>
      <c r="D359" s="313"/>
      <c r="E359" s="111">
        <f>E363+E370+E377+E388+E391+E392</f>
        <v>21.91</v>
      </c>
      <c r="F359" s="111">
        <f aca="true" t="shared" si="10" ref="F359:P359">F363+F370+F377+F388+F391+F392</f>
        <v>24.18</v>
      </c>
      <c r="G359" s="111">
        <f t="shared" si="10"/>
        <v>55.69</v>
      </c>
      <c r="H359" s="107">
        <f t="shared" si="10"/>
        <v>528.02</v>
      </c>
      <c r="I359" s="111">
        <f t="shared" si="10"/>
        <v>19.86</v>
      </c>
      <c r="J359" s="111">
        <f t="shared" si="10"/>
        <v>0.454</v>
      </c>
      <c r="K359" s="111">
        <f t="shared" si="10"/>
        <v>0</v>
      </c>
      <c r="L359" s="111">
        <f t="shared" si="10"/>
        <v>6.0600000000000005</v>
      </c>
      <c r="M359" s="111">
        <f t="shared" si="10"/>
        <v>108.65</v>
      </c>
      <c r="N359" s="111">
        <f t="shared" si="10"/>
        <v>343.23</v>
      </c>
      <c r="O359" s="111">
        <f t="shared" si="10"/>
        <v>88.69000000000001</v>
      </c>
      <c r="P359" s="111">
        <f t="shared" si="10"/>
        <v>5.58</v>
      </c>
      <c r="R359" s="108" t="s">
        <v>186</v>
      </c>
      <c r="S359" s="162"/>
    </row>
    <row r="360" spans="1:19" s="72" customFormat="1" ht="30" customHeight="1">
      <c r="A360" s="67" t="s">
        <v>264</v>
      </c>
      <c r="B360" s="235">
        <f>C360*1.05</f>
        <v>105</v>
      </c>
      <c r="C360" s="235">
        <v>100</v>
      </c>
      <c r="D360" s="19">
        <v>100</v>
      </c>
      <c r="E360" s="42">
        <v>3.9</v>
      </c>
      <c r="F360" s="42">
        <v>5.9</v>
      </c>
      <c r="G360" s="42">
        <v>11.9</v>
      </c>
      <c r="H360" s="41">
        <f>G360*4+F360*9+E360*4</f>
        <v>116.3</v>
      </c>
      <c r="I360" s="42">
        <v>5</v>
      </c>
      <c r="J360" s="42">
        <v>0.03</v>
      </c>
      <c r="K360" s="42">
        <v>0</v>
      </c>
      <c r="L360" s="42">
        <v>2.2</v>
      </c>
      <c r="M360" s="42">
        <v>28.24</v>
      </c>
      <c r="N360" s="42">
        <v>29.47</v>
      </c>
      <c r="O360" s="42">
        <v>0</v>
      </c>
      <c r="P360" s="42">
        <v>0.75</v>
      </c>
      <c r="R360" s="7" t="s">
        <v>31</v>
      </c>
      <c r="S360" s="162"/>
    </row>
    <row r="361" spans="1:19" s="72" customFormat="1" ht="30" customHeight="1">
      <c r="A361" s="53" t="s">
        <v>134</v>
      </c>
      <c r="B361" s="37">
        <f>C361*1.35</f>
        <v>2.7</v>
      </c>
      <c r="C361" s="32">
        <v>2</v>
      </c>
      <c r="D361" s="17"/>
      <c r="E361" s="106"/>
      <c r="F361" s="106"/>
      <c r="G361" s="106"/>
      <c r="H361" s="98"/>
      <c r="I361" s="42"/>
      <c r="J361" s="42"/>
      <c r="K361" s="42"/>
      <c r="L361" s="42"/>
      <c r="M361" s="42"/>
      <c r="N361" s="42"/>
      <c r="O361" s="42"/>
      <c r="P361" s="42"/>
      <c r="R361" s="6" t="s">
        <v>32</v>
      </c>
      <c r="S361" s="162">
        <f>B406+B409+B413+B414+B415</f>
        <v>332.84</v>
      </c>
    </row>
    <row r="362" spans="1:19" s="72" customFormat="1" ht="30" customHeight="1">
      <c r="A362" s="330" t="s">
        <v>102</v>
      </c>
      <c r="B362" s="331"/>
      <c r="C362" s="331"/>
      <c r="D362" s="331"/>
      <c r="E362" s="331"/>
      <c r="F362" s="331"/>
      <c r="G362" s="331"/>
      <c r="H362" s="331"/>
      <c r="I362" s="331"/>
      <c r="J362" s="331"/>
      <c r="K362" s="331"/>
      <c r="L362" s="331"/>
      <c r="M362" s="331"/>
      <c r="N362" s="331"/>
      <c r="O362" s="331"/>
      <c r="P362" s="332"/>
      <c r="R362" s="6" t="s">
        <v>33</v>
      </c>
      <c r="S362" s="152">
        <f>B420</f>
        <v>6</v>
      </c>
    </row>
    <row r="363" spans="1:19" s="72" customFormat="1" ht="30" customHeight="1">
      <c r="A363" s="333" t="s">
        <v>210</v>
      </c>
      <c r="B363" s="333"/>
      <c r="C363" s="333"/>
      <c r="D363" s="40" t="s">
        <v>265</v>
      </c>
      <c r="E363" s="42">
        <v>0.9</v>
      </c>
      <c r="F363" s="42">
        <v>5</v>
      </c>
      <c r="G363" s="42">
        <v>3.1</v>
      </c>
      <c r="H363" s="203">
        <f>E363*4+F363*9+G363*4</f>
        <v>61</v>
      </c>
      <c r="I363" s="42">
        <v>17.15</v>
      </c>
      <c r="J363" s="42">
        <v>0.04</v>
      </c>
      <c r="K363" s="42">
        <v>0</v>
      </c>
      <c r="L363" s="42">
        <v>2.6</v>
      </c>
      <c r="M363" s="42">
        <v>18.13</v>
      </c>
      <c r="N363" s="42">
        <v>33.42</v>
      </c>
      <c r="O363" s="42">
        <v>16.66</v>
      </c>
      <c r="P363" s="42">
        <v>0.74</v>
      </c>
      <c r="R363" s="7" t="s">
        <v>34</v>
      </c>
      <c r="S363" s="172"/>
    </row>
    <row r="364" spans="1:19" s="72" customFormat="1" ht="30" customHeight="1">
      <c r="A364" s="56" t="s">
        <v>166</v>
      </c>
      <c r="B364" s="34">
        <f>C364*1.02</f>
        <v>51</v>
      </c>
      <c r="C364" s="33">
        <v>50</v>
      </c>
      <c r="D364" s="33"/>
      <c r="E364" s="38"/>
      <c r="F364" s="38"/>
      <c r="G364" s="38"/>
      <c r="H364" s="34"/>
      <c r="I364" s="38"/>
      <c r="J364" s="106"/>
      <c r="K364" s="106"/>
      <c r="L364" s="106"/>
      <c r="M364" s="106"/>
      <c r="N364" s="106"/>
      <c r="O364" s="106"/>
      <c r="P364" s="106"/>
      <c r="R364" s="7" t="s">
        <v>35</v>
      </c>
      <c r="S364" s="162">
        <f>C419</f>
        <v>12</v>
      </c>
    </row>
    <row r="365" spans="1:18" ht="30" customHeight="1">
      <c r="A365" s="56" t="s">
        <v>133</v>
      </c>
      <c r="B365" s="34">
        <f>C365*1.18</f>
        <v>59</v>
      </c>
      <c r="C365" s="33">
        <v>50</v>
      </c>
      <c r="D365" s="33"/>
      <c r="E365" s="38"/>
      <c r="F365" s="38"/>
      <c r="G365" s="38"/>
      <c r="H365" s="34"/>
      <c r="I365" s="38"/>
      <c r="J365" s="106"/>
      <c r="K365" s="106"/>
      <c r="L365" s="106"/>
      <c r="M365" s="106"/>
      <c r="N365" s="106"/>
      <c r="O365" s="106"/>
      <c r="P365" s="106"/>
      <c r="R365" s="7" t="s">
        <v>36</v>
      </c>
    </row>
    <row r="366" spans="1:19" ht="30" customHeight="1">
      <c r="A366" s="56" t="s">
        <v>266</v>
      </c>
      <c r="B366" s="34">
        <f>C366*1.02</f>
        <v>51</v>
      </c>
      <c r="C366" s="33">
        <v>50</v>
      </c>
      <c r="D366" s="33"/>
      <c r="E366" s="38"/>
      <c r="F366" s="38"/>
      <c r="G366" s="38"/>
      <c r="H366" s="34"/>
      <c r="I366" s="38"/>
      <c r="J366" s="106"/>
      <c r="K366" s="106"/>
      <c r="L366" s="106"/>
      <c r="M366" s="106"/>
      <c r="N366" s="106"/>
      <c r="O366" s="106"/>
      <c r="P366" s="106"/>
      <c r="R366" s="7" t="s">
        <v>37</v>
      </c>
      <c r="S366" s="152">
        <f>C401</f>
        <v>20</v>
      </c>
    </row>
    <row r="367" spans="1:19" s="72" customFormat="1" ht="30" customHeight="1">
      <c r="A367" s="56" t="s">
        <v>111</v>
      </c>
      <c r="B367" s="34">
        <f>C367*1.05</f>
        <v>52.5</v>
      </c>
      <c r="C367" s="33">
        <v>50</v>
      </c>
      <c r="D367" s="33"/>
      <c r="E367" s="38"/>
      <c r="F367" s="38"/>
      <c r="G367" s="38"/>
      <c r="H367" s="34"/>
      <c r="I367" s="38"/>
      <c r="J367" s="106"/>
      <c r="K367" s="106"/>
      <c r="L367" s="106"/>
      <c r="M367" s="106"/>
      <c r="N367" s="106"/>
      <c r="O367" s="106"/>
      <c r="P367" s="106"/>
      <c r="R367" s="7" t="s">
        <v>88</v>
      </c>
      <c r="S367" s="181"/>
    </row>
    <row r="368" spans="1:19" s="72" customFormat="1" ht="45" customHeight="1">
      <c r="A368" s="109" t="s">
        <v>204</v>
      </c>
      <c r="B368" s="98">
        <v>5</v>
      </c>
      <c r="C368" s="91">
        <v>5</v>
      </c>
      <c r="D368" s="33"/>
      <c r="E368" s="38"/>
      <c r="F368" s="38"/>
      <c r="G368" s="38"/>
      <c r="H368" s="34"/>
      <c r="I368" s="38"/>
      <c r="J368" s="106"/>
      <c r="K368" s="106"/>
      <c r="L368" s="106"/>
      <c r="M368" s="106"/>
      <c r="N368" s="106"/>
      <c r="O368" s="106"/>
      <c r="P368" s="106"/>
      <c r="R368" s="7" t="s">
        <v>57</v>
      </c>
      <c r="S368" s="152"/>
    </row>
    <row r="369" spans="1:19" ht="30" customHeight="1">
      <c r="A369" s="56" t="s">
        <v>134</v>
      </c>
      <c r="B369" s="33">
        <f>C369*1.35</f>
        <v>2.7</v>
      </c>
      <c r="C369" s="33">
        <v>2</v>
      </c>
      <c r="D369" s="33"/>
      <c r="E369" s="38"/>
      <c r="F369" s="38"/>
      <c r="G369" s="38"/>
      <c r="H369" s="33"/>
      <c r="I369" s="38"/>
      <c r="J369" s="106"/>
      <c r="K369" s="106"/>
      <c r="L369" s="106"/>
      <c r="M369" s="106"/>
      <c r="N369" s="106"/>
      <c r="O369" s="106"/>
      <c r="P369" s="106"/>
      <c r="R369" s="39" t="s">
        <v>38</v>
      </c>
      <c r="S369" s="154">
        <f>B418</f>
        <v>0.4</v>
      </c>
    </row>
    <row r="370" spans="1:19" s="72" customFormat="1" ht="30" customHeight="1">
      <c r="A370" s="326" t="s">
        <v>198</v>
      </c>
      <c r="B370" s="327"/>
      <c r="C370" s="328"/>
      <c r="D370" s="18">
        <v>100</v>
      </c>
      <c r="E370" s="42">
        <v>14.9</v>
      </c>
      <c r="F370" s="42">
        <v>14.9</v>
      </c>
      <c r="G370" s="42">
        <v>4.8</v>
      </c>
      <c r="H370" s="23">
        <f>G370*4+F370*9+E370*4</f>
        <v>212.89999999999998</v>
      </c>
      <c r="I370" s="42">
        <v>0.1</v>
      </c>
      <c r="J370" s="42">
        <v>0.26</v>
      </c>
      <c r="K370" s="42">
        <v>0</v>
      </c>
      <c r="L370" s="42">
        <v>3.06</v>
      </c>
      <c r="M370" s="42">
        <v>39.1</v>
      </c>
      <c r="N370" s="42">
        <v>164.34</v>
      </c>
      <c r="O370" s="42">
        <v>26.59</v>
      </c>
      <c r="P370" s="42">
        <v>2.58</v>
      </c>
      <c r="R370" s="39" t="s">
        <v>39</v>
      </c>
      <c r="S370" s="186">
        <f>B403</f>
        <v>107.44000000000001</v>
      </c>
    </row>
    <row r="371" spans="1:19" ht="30" customHeight="1">
      <c r="A371" s="54" t="s">
        <v>252</v>
      </c>
      <c r="B371" s="25">
        <v>74</v>
      </c>
      <c r="C371" s="32">
        <v>74</v>
      </c>
      <c r="D371" s="33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R371" s="39" t="s">
        <v>40</v>
      </c>
      <c r="S371" s="154"/>
    </row>
    <row r="372" spans="1:18" ht="30" customHeight="1">
      <c r="A372" s="53" t="s">
        <v>7</v>
      </c>
      <c r="B372" s="4">
        <v>18</v>
      </c>
      <c r="C372" s="4">
        <v>18</v>
      </c>
      <c r="D372" s="33"/>
      <c r="E372" s="106"/>
      <c r="F372" s="42"/>
      <c r="G372" s="42"/>
      <c r="H372" s="41"/>
      <c r="I372" s="42"/>
      <c r="J372" s="42"/>
      <c r="K372" s="42"/>
      <c r="L372" s="42"/>
      <c r="M372" s="42"/>
      <c r="N372" s="42"/>
      <c r="O372" s="42"/>
      <c r="P372" s="42"/>
      <c r="R372" s="6" t="s">
        <v>41</v>
      </c>
    </row>
    <row r="373" spans="1:19" ht="30" customHeight="1">
      <c r="A373" s="56" t="s">
        <v>151</v>
      </c>
      <c r="B373" s="27">
        <v>20</v>
      </c>
      <c r="C373" s="27">
        <v>20</v>
      </c>
      <c r="D373" s="82"/>
      <c r="E373" s="127"/>
      <c r="F373" s="105"/>
      <c r="G373" s="105"/>
      <c r="H373" s="158"/>
      <c r="I373" s="127"/>
      <c r="J373" s="127"/>
      <c r="K373" s="127"/>
      <c r="L373" s="127"/>
      <c r="M373" s="127"/>
      <c r="N373" s="127"/>
      <c r="O373" s="127"/>
      <c r="P373" s="127"/>
      <c r="R373" s="6" t="s">
        <v>42</v>
      </c>
      <c r="S373" s="162"/>
    </row>
    <row r="374" spans="1:19" ht="30" customHeight="1">
      <c r="A374" s="62" t="s">
        <v>145</v>
      </c>
      <c r="B374" s="148">
        <v>4</v>
      </c>
      <c r="C374" s="148">
        <v>4</v>
      </c>
      <c r="D374" s="82"/>
      <c r="E374" s="38"/>
      <c r="F374" s="38"/>
      <c r="G374" s="38"/>
      <c r="H374" s="34"/>
      <c r="I374" s="151"/>
      <c r="J374" s="136"/>
      <c r="K374" s="136"/>
      <c r="L374" s="136"/>
      <c r="M374" s="136"/>
      <c r="N374" s="136"/>
      <c r="O374" s="136"/>
      <c r="P374" s="136"/>
      <c r="R374" s="7" t="s">
        <v>43</v>
      </c>
      <c r="S374" s="174"/>
    </row>
    <row r="375" spans="1:18" ht="30" customHeight="1">
      <c r="A375" s="56" t="s">
        <v>18</v>
      </c>
      <c r="B375" s="33">
        <v>10</v>
      </c>
      <c r="C375" s="33">
        <v>10</v>
      </c>
      <c r="D375" s="33"/>
      <c r="E375" s="106"/>
      <c r="F375" s="42"/>
      <c r="G375" s="42"/>
      <c r="H375" s="41"/>
      <c r="I375" s="42"/>
      <c r="J375" s="42"/>
      <c r="K375" s="42"/>
      <c r="L375" s="42"/>
      <c r="M375" s="42"/>
      <c r="N375" s="42"/>
      <c r="O375" s="42"/>
      <c r="P375" s="42"/>
      <c r="R375" s="11" t="s">
        <v>168</v>
      </c>
    </row>
    <row r="376" spans="1:19" ht="30" customHeight="1">
      <c r="A376" s="56" t="s">
        <v>8</v>
      </c>
      <c r="B376" s="34">
        <v>6</v>
      </c>
      <c r="C376" s="34">
        <v>6</v>
      </c>
      <c r="D376" s="17"/>
      <c r="E376" s="106"/>
      <c r="F376" s="106"/>
      <c r="G376" s="42"/>
      <c r="H376" s="41"/>
      <c r="I376" s="106"/>
      <c r="J376" s="106"/>
      <c r="K376" s="106"/>
      <c r="L376" s="106"/>
      <c r="M376" s="106"/>
      <c r="N376" s="106"/>
      <c r="O376" s="106"/>
      <c r="P376" s="106"/>
      <c r="R376" s="7" t="s">
        <v>44</v>
      </c>
      <c r="S376" s="164"/>
    </row>
    <row r="377" spans="1:18" ht="30" customHeight="1">
      <c r="A377" s="329" t="s">
        <v>143</v>
      </c>
      <c r="B377" s="329"/>
      <c r="C377" s="329"/>
      <c r="D377" s="36">
        <v>180</v>
      </c>
      <c r="E377" s="88">
        <v>3.6</v>
      </c>
      <c r="F377" s="88">
        <v>3.9</v>
      </c>
      <c r="G377" s="88">
        <v>21.2</v>
      </c>
      <c r="H377" s="93">
        <f>G377*4+F377*9+E377*4</f>
        <v>134.3</v>
      </c>
      <c r="I377" s="88">
        <v>2.61</v>
      </c>
      <c r="J377" s="88">
        <v>0.1</v>
      </c>
      <c r="K377" s="88">
        <v>0</v>
      </c>
      <c r="L377" s="88">
        <v>0.4</v>
      </c>
      <c r="M377" s="88">
        <v>42.82</v>
      </c>
      <c r="N377" s="88">
        <v>93.17</v>
      </c>
      <c r="O377" s="88">
        <v>31.14</v>
      </c>
      <c r="P377" s="88">
        <v>1.1200000000000003</v>
      </c>
      <c r="R377" s="6" t="s">
        <v>45</v>
      </c>
    </row>
    <row r="378" spans="1:19" ht="30" customHeight="1">
      <c r="A378" s="56" t="s">
        <v>9</v>
      </c>
      <c r="B378" s="34">
        <f>C378*1.33</f>
        <v>203.49</v>
      </c>
      <c r="C378" s="34">
        <v>153</v>
      </c>
      <c r="D378" s="33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R378" s="7" t="s">
        <v>46</v>
      </c>
      <c r="S378" s="164"/>
    </row>
    <row r="379" spans="1:19" ht="30" customHeight="1">
      <c r="A379" s="56" t="s">
        <v>10</v>
      </c>
      <c r="B379" s="34">
        <f>C379*1.43</f>
        <v>218.79</v>
      </c>
      <c r="C379" s="34">
        <v>153</v>
      </c>
      <c r="D379" s="33"/>
      <c r="E379" s="106"/>
      <c r="F379" s="106"/>
      <c r="G379" s="106"/>
      <c r="H379" s="98"/>
      <c r="I379" s="136"/>
      <c r="J379" s="136"/>
      <c r="K379" s="136"/>
      <c r="L379" s="136"/>
      <c r="M379" s="136"/>
      <c r="N379" s="136"/>
      <c r="O379" s="136"/>
      <c r="P379" s="136"/>
      <c r="R379" s="7" t="s">
        <v>47</v>
      </c>
      <c r="S379" s="162"/>
    </row>
    <row r="380" spans="1:19" ht="30" customHeight="1">
      <c r="A380" s="56" t="s">
        <v>11</v>
      </c>
      <c r="B380" s="34">
        <f>C380*1.54</f>
        <v>235.62</v>
      </c>
      <c r="C380" s="34">
        <v>153</v>
      </c>
      <c r="D380" s="33"/>
      <c r="E380" s="106"/>
      <c r="F380" s="42"/>
      <c r="G380" s="42"/>
      <c r="H380" s="41"/>
      <c r="I380" s="136"/>
      <c r="J380" s="136"/>
      <c r="K380" s="136"/>
      <c r="L380" s="136"/>
      <c r="M380" s="136"/>
      <c r="N380" s="136"/>
      <c r="O380" s="136"/>
      <c r="P380" s="136"/>
      <c r="R380" s="7" t="s">
        <v>48</v>
      </c>
      <c r="S380" s="174">
        <f>C411+C407</f>
        <v>16</v>
      </c>
    </row>
    <row r="381" spans="1:19" ht="30" customHeight="1">
      <c r="A381" s="56" t="s">
        <v>12</v>
      </c>
      <c r="B381" s="34">
        <f>C381*1.67</f>
        <v>255.51</v>
      </c>
      <c r="C381" s="34">
        <v>153</v>
      </c>
      <c r="D381" s="33"/>
      <c r="E381" s="106"/>
      <c r="F381" s="42"/>
      <c r="G381" s="42"/>
      <c r="H381" s="41"/>
      <c r="I381" s="136"/>
      <c r="J381" s="136"/>
      <c r="K381" s="136"/>
      <c r="L381" s="136"/>
      <c r="M381" s="136"/>
      <c r="N381" s="136"/>
      <c r="O381" s="136"/>
      <c r="P381" s="136"/>
      <c r="R381" s="7" t="s">
        <v>49</v>
      </c>
      <c r="S381" s="174"/>
    </row>
    <row r="382" spans="1:18" ht="30" customHeight="1">
      <c r="A382" s="56" t="s">
        <v>76</v>
      </c>
      <c r="B382" s="4">
        <v>29</v>
      </c>
      <c r="C382" s="4">
        <v>29</v>
      </c>
      <c r="D382" s="33"/>
      <c r="E382" s="106"/>
      <c r="F382" s="106"/>
      <c r="G382" s="106"/>
      <c r="H382" s="98"/>
      <c r="I382" s="106"/>
      <c r="J382" s="106"/>
      <c r="K382" s="106"/>
      <c r="L382" s="106"/>
      <c r="M382" s="106"/>
      <c r="N382" s="106"/>
      <c r="O382" s="106"/>
      <c r="P382" s="106"/>
      <c r="R382" s="11" t="s">
        <v>156</v>
      </c>
    </row>
    <row r="383" spans="1:19" ht="30" customHeight="1">
      <c r="A383" s="63" t="s">
        <v>58</v>
      </c>
      <c r="B383" s="101">
        <f>B382*460/1000</f>
        <v>13.34</v>
      </c>
      <c r="C383" s="101">
        <f>C382*460/1000</f>
        <v>13.34</v>
      </c>
      <c r="D383" s="33"/>
      <c r="E383" s="106"/>
      <c r="F383" s="106"/>
      <c r="G383" s="106"/>
      <c r="H383" s="98"/>
      <c r="I383" s="106"/>
      <c r="J383" s="106"/>
      <c r="K383" s="106"/>
      <c r="L383" s="106"/>
      <c r="M383" s="106"/>
      <c r="N383" s="106"/>
      <c r="O383" s="106"/>
      <c r="P383" s="106"/>
      <c r="R383" s="262">
        <v>13</v>
      </c>
      <c r="S383" s="261"/>
    </row>
    <row r="384" spans="1:19" ht="30" customHeight="1">
      <c r="A384" s="63" t="s">
        <v>59</v>
      </c>
      <c r="B384" s="101">
        <f>B382*120/1000</f>
        <v>3.48</v>
      </c>
      <c r="C384" s="101">
        <f>C382*120/1000</f>
        <v>3.48</v>
      </c>
      <c r="D384" s="33"/>
      <c r="E384" s="106"/>
      <c r="F384" s="106"/>
      <c r="G384" s="106"/>
      <c r="H384" s="98"/>
      <c r="I384" s="106"/>
      <c r="J384" s="106"/>
      <c r="K384" s="106"/>
      <c r="L384" s="106"/>
      <c r="M384" s="106"/>
      <c r="N384" s="106"/>
      <c r="O384" s="106"/>
      <c r="P384" s="106"/>
      <c r="R384" s="86" t="s">
        <v>28</v>
      </c>
      <c r="S384" s="152">
        <f>D451</f>
        <v>20</v>
      </c>
    </row>
    <row r="385" spans="1:19" ht="30" customHeight="1">
      <c r="A385" s="60" t="s">
        <v>127</v>
      </c>
      <c r="B385" s="98">
        <f>B382-B383</f>
        <v>15.66</v>
      </c>
      <c r="C385" s="98">
        <f>C382-C383</f>
        <v>15.66</v>
      </c>
      <c r="D385" s="33"/>
      <c r="E385" s="106"/>
      <c r="F385" s="106"/>
      <c r="G385" s="106"/>
      <c r="H385" s="98"/>
      <c r="I385" s="106"/>
      <c r="J385" s="106"/>
      <c r="K385" s="106"/>
      <c r="L385" s="106"/>
      <c r="M385" s="106"/>
      <c r="N385" s="106"/>
      <c r="O385" s="106"/>
      <c r="P385" s="106"/>
      <c r="R385" s="86" t="s">
        <v>101</v>
      </c>
      <c r="S385" s="162">
        <f>C430+C449</f>
        <v>40</v>
      </c>
    </row>
    <row r="386" spans="1:19" ht="30" customHeight="1">
      <c r="A386" s="60" t="s">
        <v>128</v>
      </c>
      <c r="B386" s="98">
        <f>B382-B384</f>
        <v>25.52</v>
      </c>
      <c r="C386" s="98">
        <f>C382-C384</f>
        <v>25.52</v>
      </c>
      <c r="D386" s="33"/>
      <c r="E386" s="106"/>
      <c r="F386" s="106"/>
      <c r="G386" s="106"/>
      <c r="H386" s="98"/>
      <c r="I386" s="106"/>
      <c r="J386" s="106"/>
      <c r="K386" s="106"/>
      <c r="L386" s="106"/>
      <c r="M386" s="106"/>
      <c r="N386" s="106"/>
      <c r="O386" s="106"/>
      <c r="P386" s="106"/>
      <c r="R386" s="86" t="s">
        <v>100</v>
      </c>
      <c r="S386" s="162">
        <f>B437</f>
        <v>13</v>
      </c>
    </row>
    <row r="387" spans="1:19" ht="30" customHeight="1">
      <c r="A387" s="53" t="s">
        <v>15</v>
      </c>
      <c r="B387" s="32">
        <v>5</v>
      </c>
      <c r="C387" s="32">
        <v>5</v>
      </c>
      <c r="D387" s="33"/>
      <c r="E387" s="106"/>
      <c r="F387" s="106"/>
      <c r="G387" s="106"/>
      <c r="H387" s="98"/>
      <c r="I387" s="106"/>
      <c r="J387" s="106"/>
      <c r="K387" s="106"/>
      <c r="L387" s="106"/>
      <c r="M387" s="106"/>
      <c r="N387" s="106"/>
      <c r="O387" s="106"/>
      <c r="P387" s="106"/>
      <c r="R387" s="108" t="s">
        <v>93</v>
      </c>
      <c r="S387" s="162"/>
    </row>
    <row r="388" spans="1:19" ht="30" customHeight="1">
      <c r="A388" s="305" t="s">
        <v>113</v>
      </c>
      <c r="B388" s="305"/>
      <c r="C388" s="305"/>
      <c r="D388" s="19">
        <v>200</v>
      </c>
      <c r="E388" s="40">
        <v>0.4</v>
      </c>
      <c r="F388" s="42">
        <v>0</v>
      </c>
      <c r="G388" s="42">
        <v>15</v>
      </c>
      <c r="H388" s="41">
        <f>E388*4+F388*9+G388*4</f>
        <v>61.6</v>
      </c>
      <c r="I388" s="42">
        <v>0</v>
      </c>
      <c r="J388" s="42">
        <v>0</v>
      </c>
      <c r="K388" s="42">
        <v>0</v>
      </c>
      <c r="L388" s="42">
        <v>0</v>
      </c>
      <c r="M388" s="42">
        <v>0.2</v>
      </c>
      <c r="N388" s="42">
        <v>0</v>
      </c>
      <c r="O388" s="42">
        <v>0</v>
      </c>
      <c r="P388" s="42">
        <v>0.02</v>
      </c>
      <c r="R388" s="108" t="s">
        <v>186</v>
      </c>
      <c r="S388" s="162"/>
    </row>
    <row r="389" spans="1:19" s="72" customFormat="1" ht="30" customHeight="1">
      <c r="A389" s="62" t="s">
        <v>140</v>
      </c>
      <c r="B389" s="38">
        <v>0.4</v>
      </c>
      <c r="C389" s="38">
        <v>0.4</v>
      </c>
      <c r="D389" s="64"/>
      <c r="E389" s="92"/>
      <c r="F389" s="92"/>
      <c r="G389" s="92"/>
      <c r="H389" s="143"/>
      <c r="I389" s="138"/>
      <c r="J389" s="138"/>
      <c r="K389" s="138"/>
      <c r="L389" s="138"/>
      <c r="M389" s="138"/>
      <c r="N389" s="138"/>
      <c r="O389" s="138"/>
      <c r="P389" s="138"/>
      <c r="R389" s="85" t="s">
        <v>31</v>
      </c>
      <c r="S389" s="162"/>
    </row>
    <row r="390" spans="1:19" ht="30" customHeight="1">
      <c r="A390" s="56" t="s">
        <v>3</v>
      </c>
      <c r="B390" s="27">
        <v>15</v>
      </c>
      <c r="C390" s="27">
        <v>15</v>
      </c>
      <c r="D390" s="28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R390" s="86" t="s">
        <v>32</v>
      </c>
      <c r="S390" s="162"/>
    </row>
    <row r="391" spans="1:19" ht="30" customHeight="1">
      <c r="A391" s="219" t="s">
        <v>28</v>
      </c>
      <c r="B391" s="91">
        <v>10</v>
      </c>
      <c r="C391" s="91">
        <v>10</v>
      </c>
      <c r="D391" s="40">
        <v>10</v>
      </c>
      <c r="E391" s="42">
        <v>0.4699999999999999</v>
      </c>
      <c r="F391" s="42">
        <v>0.1</v>
      </c>
      <c r="G391" s="42">
        <v>4.37</v>
      </c>
      <c r="H391" s="41">
        <v>20.26</v>
      </c>
      <c r="I391" s="42">
        <v>0</v>
      </c>
      <c r="J391" s="42">
        <v>0.008</v>
      </c>
      <c r="K391" s="42">
        <v>0</v>
      </c>
      <c r="L391" s="42">
        <v>0</v>
      </c>
      <c r="M391" s="42">
        <v>1.8</v>
      </c>
      <c r="N391" s="42">
        <v>8.7</v>
      </c>
      <c r="O391" s="42">
        <v>1.9</v>
      </c>
      <c r="P391" s="42">
        <v>0.28</v>
      </c>
      <c r="R391" s="86" t="s">
        <v>33</v>
      </c>
      <c r="S391" s="162"/>
    </row>
    <row r="392" spans="1:19" ht="30" customHeight="1">
      <c r="A392" s="220" t="s">
        <v>16</v>
      </c>
      <c r="B392" s="91">
        <v>20</v>
      </c>
      <c r="C392" s="91">
        <v>20</v>
      </c>
      <c r="D392" s="40">
        <v>20</v>
      </c>
      <c r="E392" s="42">
        <v>1.64</v>
      </c>
      <c r="F392" s="42">
        <v>0.28</v>
      </c>
      <c r="G392" s="42">
        <v>7.220000000000001</v>
      </c>
      <c r="H392" s="41">
        <v>37.96</v>
      </c>
      <c r="I392" s="42">
        <v>0</v>
      </c>
      <c r="J392" s="42">
        <v>0.046000000000000006</v>
      </c>
      <c r="K392" s="42">
        <v>0</v>
      </c>
      <c r="L392" s="42">
        <v>0</v>
      </c>
      <c r="M392" s="42">
        <v>6.6</v>
      </c>
      <c r="N392" s="42">
        <v>43.6</v>
      </c>
      <c r="O392" s="42">
        <v>12.4</v>
      </c>
      <c r="P392" s="42">
        <v>0.8400000000000001</v>
      </c>
      <c r="R392" s="86" t="s">
        <v>34</v>
      </c>
      <c r="S392" s="162"/>
    </row>
    <row r="393" spans="1:19" ht="30" customHeight="1">
      <c r="A393" s="52" t="s">
        <v>125</v>
      </c>
      <c r="B393" s="52"/>
      <c r="C393" s="52"/>
      <c r="D393" s="84">
        <v>20</v>
      </c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R393" s="86" t="s">
        <v>35</v>
      </c>
      <c r="S393" s="162">
        <f>C443+B436</f>
        <v>28</v>
      </c>
    </row>
    <row r="394" spans="1:18" ht="30" customHeight="1">
      <c r="A394" s="308" t="s">
        <v>71</v>
      </c>
      <c r="B394" s="308"/>
      <c r="C394" s="308"/>
      <c r="D394" s="308"/>
      <c r="E394" s="308"/>
      <c r="F394" s="308"/>
      <c r="G394" s="308"/>
      <c r="H394" s="308"/>
      <c r="I394" s="308"/>
      <c r="J394" s="308"/>
      <c r="K394" s="308"/>
      <c r="L394" s="308"/>
      <c r="M394" s="308"/>
      <c r="N394" s="308"/>
      <c r="O394" s="308"/>
      <c r="P394" s="308"/>
      <c r="R394" s="86" t="s">
        <v>36</v>
      </c>
    </row>
    <row r="395" spans="1:18" ht="30" customHeight="1">
      <c r="A395" s="307" t="s">
        <v>160</v>
      </c>
      <c r="B395" s="306" t="s">
        <v>4</v>
      </c>
      <c r="C395" s="306" t="s">
        <v>5</v>
      </c>
      <c r="D395" s="306" t="s">
        <v>208</v>
      </c>
      <c r="E395" s="307" t="s">
        <v>161</v>
      </c>
      <c r="F395" s="307"/>
      <c r="G395" s="307"/>
      <c r="H395" s="307"/>
      <c r="I395" s="299" t="s">
        <v>72</v>
      </c>
      <c r="J395" s="299"/>
      <c r="K395" s="299"/>
      <c r="L395" s="299"/>
      <c r="M395" s="314" t="s">
        <v>73</v>
      </c>
      <c r="N395" s="315"/>
      <c r="O395" s="315"/>
      <c r="P395" s="315"/>
      <c r="R395" s="86" t="s">
        <v>37</v>
      </c>
    </row>
    <row r="396" spans="1:19" ht="30" customHeight="1">
      <c r="A396" s="307"/>
      <c r="B396" s="306"/>
      <c r="C396" s="306"/>
      <c r="D396" s="306"/>
      <c r="E396" s="300" t="s">
        <v>0</v>
      </c>
      <c r="F396" s="300" t="s">
        <v>1</v>
      </c>
      <c r="G396" s="300" t="s">
        <v>6</v>
      </c>
      <c r="H396" s="319" t="s">
        <v>2</v>
      </c>
      <c r="I396" s="299"/>
      <c r="J396" s="299"/>
      <c r="K396" s="299"/>
      <c r="L396" s="299"/>
      <c r="M396" s="315"/>
      <c r="N396" s="315"/>
      <c r="O396" s="315"/>
      <c r="P396" s="315"/>
      <c r="R396" s="86" t="s">
        <v>107</v>
      </c>
      <c r="S396" s="162"/>
    </row>
    <row r="397" spans="1:18" ht="30" customHeight="1">
      <c r="A397" s="307"/>
      <c r="B397" s="306"/>
      <c r="C397" s="306"/>
      <c r="D397" s="306"/>
      <c r="E397" s="300"/>
      <c r="F397" s="300"/>
      <c r="G397" s="300"/>
      <c r="H397" s="319"/>
      <c r="I397" s="224" t="s">
        <v>20</v>
      </c>
      <c r="J397" s="225" t="s">
        <v>21</v>
      </c>
      <c r="K397" s="225" t="s">
        <v>130</v>
      </c>
      <c r="L397" s="225" t="s">
        <v>22</v>
      </c>
      <c r="M397" s="225" t="s">
        <v>23</v>
      </c>
      <c r="N397" s="225" t="s">
        <v>24</v>
      </c>
      <c r="O397" s="225" t="s">
        <v>25</v>
      </c>
      <c r="P397" s="225" t="s">
        <v>26</v>
      </c>
      <c r="R397" s="86" t="s">
        <v>57</v>
      </c>
    </row>
    <row r="398" spans="1:19" ht="30" customHeight="1">
      <c r="A398" s="313" t="s">
        <v>81</v>
      </c>
      <c r="B398" s="313"/>
      <c r="C398" s="313"/>
      <c r="D398" s="313"/>
      <c r="E398" s="111">
        <f>E399+E402+E417+E421+E422</f>
        <v>24.580000000000002</v>
      </c>
      <c r="F398" s="111">
        <f aca="true" t="shared" si="11" ref="F398:P398">F399+F402+F417+F421+F422</f>
        <v>17.88</v>
      </c>
      <c r="G398" s="111">
        <f t="shared" si="11"/>
        <v>65.16000000000001</v>
      </c>
      <c r="H398" s="107">
        <f t="shared" si="11"/>
        <v>519.88</v>
      </c>
      <c r="I398" s="111">
        <f t="shared" si="11"/>
        <v>41.6</v>
      </c>
      <c r="J398" s="111">
        <f t="shared" si="11"/>
        <v>0.18600000000000003</v>
      </c>
      <c r="K398" s="111">
        <f t="shared" si="11"/>
        <v>0.71</v>
      </c>
      <c r="L398" s="111">
        <f t="shared" si="11"/>
        <v>5.666</v>
      </c>
      <c r="M398" s="111">
        <f t="shared" si="11"/>
        <v>134.04</v>
      </c>
      <c r="N398" s="111">
        <f t="shared" si="11"/>
        <v>383.594</v>
      </c>
      <c r="O398" s="111">
        <f t="shared" si="11"/>
        <v>92.24</v>
      </c>
      <c r="P398" s="111">
        <f t="shared" si="11"/>
        <v>6.07</v>
      </c>
      <c r="R398" s="125" t="s">
        <v>38</v>
      </c>
      <c r="S398" s="181"/>
    </row>
    <row r="399" spans="1:19" ht="30" customHeight="1">
      <c r="A399" s="309" t="s">
        <v>117</v>
      </c>
      <c r="B399" s="310"/>
      <c r="C399" s="311"/>
      <c r="D399" s="19" t="s">
        <v>284</v>
      </c>
      <c r="E399" s="42">
        <v>2.7</v>
      </c>
      <c r="F399" s="42">
        <v>0.2</v>
      </c>
      <c r="G399" s="42">
        <v>22.1</v>
      </c>
      <c r="H399" s="41">
        <f>G399*4+F399*9+E399*4</f>
        <v>101</v>
      </c>
      <c r="I399" s="42">
        <v>0.6000000000000001</v>
      </c>
      <c r="J399" s="42">
        <v>0.024</v>
      </c>
      <c r="K399" s="42">
        <v>0</v>
      </c>
      <c r="L399" s="42">
        <v>0.45600000000000007</v>
      </c>
      <c r="M399" s="42">
        <v>7.68</v>
      </c>
      <c r="N399" s="42">
        <v>19.524</v>
      </c>
      <c r="O399" s="42">
        <v>5.5200000000000005</v>
      </c>
      <c r="P399" s="42">
        <v>0.36000000000000004</v>
      </c>
      <c r="R399" s="86" t="s">
        <v>103</v>
      </c>
      <c r="S399" s="162"/>
    </row>
    <row r="400" spans="1:19" ht="30" customHeight="1">
      <c r="A400" s="55" t="s">
        <v>7</v>
      </c>
      <c r="B400" s="22">
        <v>20</v>
      </c>
      <c r="C400" s="22">
        <v>20</v>
      </c>
      <c r="D400" s="2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R400" s="86" t="s">
        <v>40</v>
      </c>
      <c r="S400" s="162"/>
    </row>
    <row r="401" spans="1:18" ht="30" customHeight="1">
      <c r="A401" s="226" t="s">
        <v>84</v>
      </c>
      <c r="B401" s="103">
        <v>20.3</v>
      </c>
      <c r="C401" s="103">
        <v>20</v>
      </c>
      <c r="D401" s="103"/>
      <c r="E401" s="88"/>
      <c r="F401" s="88"/>
      <c r="G401" s="88"/>
      <c r="H401" s="93"/>
      <c r="I401" s="128"/>
      <c r="J401" s="128"/>
      <c r="K401" s="128"/>
      <c r="L401" s="128"/>
      <c r="M401" s="128"/>
      <c r="N401" s="128"/>
      <c r="O401" s="128"/>
      <c r="P401" s="128"/>
      <c r="R401" s="86" t="s">
        <v>104</v>
      </c>
    </row>
    <row r="402" spans="1:19" s="72" customFormat="1" ht="30" customHeight="1">
      <c r="A402" s="339" t="s">
        <v>193</v>
      </c>
      <c r="B402" s="339"/>
      <c r="C402" s="339"/>
      <c r="D402" s="80">
        <v>250</v>
      </c>
      <c r="E402" s="124">
        <v>19.1</v>
      </c>
      <c r="F402" s="124">
        <v>17.2</v>
      </c>
      <c r="G402" s="124">
        <v>14.4</v>
      </c>
      <c r="H402" s="41">
        <f>E402*4+F402*9+G402*4</f>
        <v>288.8</v>
      </c>
      <c r="I402" s="124">
        <v>40.2</v>
      </c>
      <c r="J402" s="124">
        <v>0.1</v>
      </c>
      <c r="K402" s="124">
        <v>0.71</v>
      </c>
      <c r="L402" s="124">
        <v>5.2</v>
      </c>
      <c r="M402" s="124">
        <v>114</v>
      </c>
      <c r="N402" s="124">
        <v>303</v>
      </c>
      <c r="O402" s="124">
        <v>70</v>
      </c>
      <c r="P402" s="124">
        <v>4.24</v>
      </c>
      <c r="R402" s="86" t="s">
        <v>105</v>
      </c>
      <c r="S402" s="152"/>
    </row>
    <row r="403" spans="1:19" ht="30" customHeight="1">
      <c r="A403" s="96" t="s">
        <v>147</v>
      </c>
      <c r="B403" s="49">
        <f>C403*1.36</f>
        <v>107.44000000000001</v>
      </c>
      <c r="C403" s="51">
        <v>79</v>
      </c>
      <c r="D403" s="51"/>
      <c r="E403" s="129"/>
      <c r="F403" s="129"/>
      <c r="G403" s="129"/>
      <c r="H403" s="100"/>
      <c r="I403" s="129"/>
      <c r="J403" s="129"/>
      <c r="K403" s="129"/>
      <c r="L403" s="129"/>
      <c r="M403" s="129"/>
      <c r="N403" s="129"/>
      <c r="O403" s="129"/>
      <c r="P403" s="129"/>
      <c r="R403" s="108" t="s">
        <v>129</v>
      </c>
      <c r="S403" s="162">
        <f>C444+C440</f>
        <v>120</v>
      </c>
    </row>
    <row r="404" spans="1:18" ht="30" customHeight="1">
      <c r="A404" s="96" t="s">
        <v>148</v>
      </c>
      <c r="B404" s="49">
        <f>C404*1.18</f>
        <v>93.22</v>
      </c>
      <c r="C404" s="32">
        <f>C403</f>
        <v>79</v>
      </c>
      <c r="D404" s="150"/>
      <c r="E404" s="95"/>
      <c r="F404" s="95"/>
      <c r="G404" s="95"/>
      <c r="H404" s="94"/>
      <c r="I404" s="95"/>
      <c r="J404" s="95"/>
      <c r="K404" s="95"/>
      <c r="L404" s="95"/>
      <c r="M404" s="95"/>
      <c r="N404" s="95"/>
      <c r="O404" s="95"/>
      <c r="P404" s="95"/>
      <c r="R404" s="11" t="s">
        <v>168</v>
      </c>
    </row>
    <row r="405" spans="1:19" ht="30" customHeight="1">
      <c r="A405" s="166" t="s">
        <v>150</v>
      </c>
      <c r="B405" s="41"/>
      <c r="C405" s="41">
        <v>50</v>
      </c>
      <c r="D405" s="150"/>
      <c r="E405" s="95"/>
      <c r="F405" s="95"/>
      <c r="G405" s="95"/>
      <c r="H405" s="94"/>
      <c r="I405" s="95"/>
      <c r="J405" s="95"/>
      <c r="K405" s="95"/>
      <c r="L405" s="95"/>
      <c r="M405" s="95"/>
      <c r="N405" s="95"/>
      <c r="O405" s="95"/>
      <c r="P405" s="95"/>
      <c r="R405" s="86" t="s">
        <v>44</v>
      </c>
      <c r="S405" s="162">
        <f>B433</f>
        <v>133</v>
      </c>
    </row>
    <row r="406" spans="1:19" ht="30" customHeight="1">
      <c r="A406" s="83" t="s">
        <v>14</v>
      </c>
      <c r="B406" s="34">
        <f>C406*1.19</f>
        <v>47.599999999999994</v>
      </c>
      <c r="C406" s="48">
        <v>40</v>
      </c>
      <c r="D406" s="150"/>
      <c r="E406" s="95"/>
      <c r="F406" s="95"/>
      <c r="G406" s="95"/>
      <c r="H406" s="94"/>
      <c r="I406" s="95"/>
      <c r="J406" s="95"/>
      <c r="K406" s="95"/>
      <c r="L406" s="95"/>
      <c r="M406" s="95"/>
      <c r="N406" s="95"/>
      <c r="O406" s="95"/>
      <c r="P406" s="95"/>
      <c r="R406" s="86" t="s">
        <v>45</v>
      </c>
      <c r="S406" s="162">
        <f>B434</f>
        <v>16</v>
      </c>
    </row>
    <row r="407" spans="1:18" ht="30" customHeight="1">
      <c r="A407" s="83" t="s">
        <v>8</v>
      </c>
      <c r="B407" s="34">
        <v>4</v>
      </c>
      <c r="C407" s="48">
        <v>4</v>
      </c>
      <c r="D407" s="150"/>
      <c r="E407" s="95"/>
      <c r="F407" s="95"/>
      <c r="G407" s="95"/>
      <c r="H407" s="94"/>
      <c r="I407" s="95"/>
      <c r="J407" s="95"/>
      <c r="K407" s="95"/>
      <c r="L407" s="95"/>
      <c r="M407" s="95"/>
      <c r="N407" s="95"/>
      <c r="O407" s="95"/>
      <c r="P407" s="95"/>
      <c r="R407" s="86" t="s">
        <v>46</v>
      </c>
    </row>
    <row r="408" spans="1:19" ht="30" customHeight="1">
      <c r="A408" s="166" t="s">
        <v>170</v>
      </c>
      <c r="B408" s="98"/>
      <c r="C408" s="98"/>
      <c r="D408" s="51"/>
      <c r="E408" s="129"/>
      <c r="F408" s="129"/>
      <c r="G408" s="129"/>
      <c r="H408" s="100"/>
      <c r="I408" s="129"/>
      <c r="J408" s="129"/>
      <c r="K408" s="129"/>
      <c r="L408" s="129"/>
      <c r="M408" s="129"/>
      <c r="N408" s="129"/>
      <c r="O408" s="129"/>
      <c r="P408" s="129"/>
      <c r="R408" s="86" t="s">
        <v>47</v>
      </c>
      <c r="S408" s="162">
        <f>C431+B438</f>
        <v>11</v>
      </c>
    </row>
    <row r="409" spans="1:19" ht="30" customHeight="1">
      <c r="A409" s="62" t="s">
        <v>137</v>
      </c>
      <c r="B409" s="48">
        <f>C409*1.43</f>
        <v>240.23999999999998</v>
      </c>
      <c r="C409" s="48">
        <v>168</v>
      </c>
      <c r="D409" s="51"/>
      <c r="E409" s="129"/>
      <c r="F409" s="129"/>
      <c r="G409" s="129"/>
      <c r="H409" s="100"/>
      <c r="I409" s="129"/>
      <c r="J409" s="129"/>
      <c r="K409" s="129"/>
      <c r="L409" s="129"/>
      <c r="M409" s="129"/>
      <c r="N409" s="129"/>
      <c r="O409" s="129"/>
      <c r="P409" s="129"/>
      <c r="R409" s="85" t="s">
        <v>48</v>
      </c>
      <c r="S409" s="162"/>
    </row>
    <row r="410" spans="1:19" ht="30" customHeight="1">
      <c r="A410" s="53" t="s">
        <v>192</v>
      </c>
      <c r="B410" s="48">
        <f>C410*1.25</f>
        <v>250</v>
      </c>
      <c r="C410" s="48">
        <v>200</v>
      </c>
      <c r="D410" s="51"/>
      <c r="E410" s="129"/>
      <c r="F410" s="129"/>
      <c r="G410" s="129"/>
      <c r="H410" s="100"/>
      <c r="I410" s="129"/>
      <c r="J410" s="129"/>
      <c r="K410" s="129"/>
      <c r="L410" s="129"/>
      <c r="M410" s="129"/>
      <c r="N410" s="129"/>
      <c r="O410" s="129"/>
      <c r="P410" s="129"/>
      <c r="R410" s="86" t="s">
        <v>106</v>
      </c>
      <c r="S410" s="162">
        <f>B435</f>
        <v>7.5</v>
      </c>
    </row>
    <row r="411" spans="1:19" s="72" customFormat="1" ht="30" customHeight="1">
      <c r="A411" s="53" t="s">
        <v>8</v>
      </c>
      <c r="B411" s="48">
        <v>12</v>
      </c>
      <c r="C411" s="48">
        <v>12</v>
      </c>
      <c r="D411" s="51"/>
      <c r="E411" s="129"/>
      <c r="F411" s="129"/>
      <c r="G411" s="129"/>
      <c r="H411" s="100"/>
      <c r="I411" s="129"/>
      <c r="J411" s="129"/>
      <c r="K411" s="129"/>
      <c r="L411" s="129"/>
      <c r="M411" s="129"/>
      <c r="N411" s="129"/>
      <c r="O411" s="129"/>
      <c r="P411" s="129"/>
      <c r="R411" s="85" t="s">
        <v>155</v>
      </c>
      <c r="S411" s="152">
        <f>C442</f>
        <v>6</v>
      </c>
    </row>
    <row r="412" spans="1:19" ht="30" customHeight="1">
      <c r="A412" s="53" t="s">
        <v>87</v>
      </c>
      <c r="B412" s="48">
        <f>C412*1.19</f>
        <v>14.28</v>
      </c>
      <c r="C412" s="48">
        <v>12</v>
      </c>
      <c r="D412" s="51"/>
      <c r="E412" s="129"/>
      <c r="F412" s="129"/>
      <c r="G412" s="129"/>
      <c r="H412" s="100"/>
      <c r="I412" s="129"/>
      <c r="J412" s="129"/>
      <c r="K412" s="129"/>
      <c r="L412" s="129"/>
      <c r="M412" s="129"/>
      <c r="N412" s="129"/>
      <c r="O412" s="129"/>
      <c r="P412" s="129"/>
      <c r="R412" s="262">
        <v>14</v>
      </c>
      <c r="S412" s="261"/>
    </row>
    <row r="413" spans="1:19" ht="30" customHeight="1">
      <c r="A413" s="83" t="s">
        <v>13</v>
      </c>
      <c r="B413" s="48">
        <f>C413*1.33</f>
        <v>15.96</v>
      </c>
      <c r="C413" s="48">
        <v>12</v>
      </c>
      <c r="D413" s="51"/>
      <c r="E413" s="129"/>
      <c r="F413" s="129"/>
      <c r="G413" s="129"/>
      <c r="H413" s="100"/>
      <c r="I413" s="129"/>
      <c r="J413" s="129"/>
      <c r="K413" s="129"/>
      <c r="L413" s="129"/>
      <c r="M413" s="129"/>
      <c r="N413" s="129"/>
      <c r="O413" s="129"/>
      <c r="P413" s="129"/>
      <c r="R413" s="86" t="s">
        <v>28</v>
      </c>
      <c r="S413" s="152">
        <f>D495</f>
        <v>30</v>
      </c>
    </row>
    <row r="414" spans="1:19" ht="30" customHeight="1">
      <c r="A414" s="83" t="s">
        <v>14</v>
      </c>
      <c r="B414" s="34">
        <f>C414*1.19</f>
        <v>19.04</v>
      </c>
      <c r="C414" s="48">
        <v>16</v>
      </c>
      <c r="D414" s="51"/>
      <c r="E414" s="129"/>
      <c r="F414" s="129"/>
      <c r="G414" s="129"/>
      <c r="H414" s="100"/>
      <c r="I414" s="129"/>
      <c r="J414" s="129"/>
      <c r="K414" s="129"/>
      <c r="L414" s="129"/>
      <c r="M414" s="129"/>
      <c r="N414" s="129"/>
      <c r="O414" s="129"/>
      <c r="P414" s="129"/>
      <c r="R414" s="86" t="s">
        <v>101</v>
      </c>
      <c r="S414" s="162">
        <f>C460+C467</f>
        <v>30</v>
      </c>
    </row>
    <row r="415" spans="1:19" ht="30" customHeight="1">
      <c r="A415" s="109" t="s">
        <v>199</v>
      </c>
      <c r="B415" s="51">
        <v>10</v>
      </c>
      <c r="C415" s="48">
        <v>10</v>
      </c>
      <c r="D415" s="51"/>
      <c r="E415" s="129"/>
      <c r="F415" s="129"/>
      <c r="G415" s="129"/>
      <c r="H415" s="100"/>
      <c r="I415" s="124"/>
      <c r="J415" s="124"/>
      <c r="K415" s="124"/>
      <c r="L415" s="124"/>
      <c r="M415" s="124"/>
      <c r="N415" s="124"/>
      <c r="O415" s="124"/>
      <c r="P415" s="124"/>
      <c r="R415" s="86" t="s">
        <v>100</v>
      </c>
      <c r="S415" s="181">
        <f>C473</f>
        <v>2.5</v>
      </c>
    </row>
    <row r="416" spans="1:19" ht="30" customHeight="1">
      <c r="A416" s="83" t="s">
        <v>17</v>
      </c>
      <c r="B416" s="51">
        <v>2.4</v>
      </c>
      <c r="C416" s="51">
        <v>2.4</v>
      </c>
      <c r="D416" s="51"/>
      <c r="E416" s="129"/>
      <c r="F416" s="129"/>
      <c r="G416" s="129"/>
      <c r="H416" s="100"/>
      <c r="I416" s="129"/>
      <c r="J416" s="129"/>
      <c r="K416" s="129"/>
      <c r="L416" s="129"/>
      <c r="M416" s="129"/>
      <c r="N416" s="129"/>
      <c r="O416" s="129"/>
      <c r="P416" s="129"/>
      <c r="R416" s="108" t="s">
        <v>93</v>
      </c>
      <c r="S416" s="162"/>
    </row>
    <row r="417" spans="1:19" ht="30" customHeight="1">
      <c r="A417" s="323" t="s">
        <v>119</v>
      </c>
      <c r="B417" s="323"/>
      <c r="C417" s="323"/>
      <c r="D417" s="18" t="s">
        <v>92</v>
      </c>
      <c r="E417" s="40">
        <v>0.2</v>
      </c>
      <c r="F417" s="42">
        <v>0</v>
      </c>
      <c r="G417" s="40">
        <v>12.7</v>
      </c>
      <c r="H417" s="41">
        <f>G417*4+F417*9+E417*4</f>
        <v>51.599999999999994</v>
      </c>
      <c r="I417" s="42">
        <v>0.8</v>
      </c>
      <c r="J417" s="42">
        <v>0</v>
      </c>
      <c r="K417" s="42">
        <v>0</v>
      </c>
      <c r="L417" s="42">
        <v>0.01</v>
      </c>
      <c r="M417" s="42">
        <v>2.16</v>
      </c>
      <c r="N417" s="42">
        <v>0.07</v>
      </c>
      <c r="O417" s="42">
        <v>0.52</v>
      </c>
      <c r="P417" s="42">
        <v>0.07</v>
      </c>
      <c r="R417" s="108" t="s">
        <v>186</v>
      </c>
      <c r="S417" s="162"/>
    </row>
    <row r="418" spans="1:19" ht="30" customHeight="1">
      <c r="A418" s="62" t="s">
        <v>140</v>
      </c>
      <c r="B418" s="38">
        <v>0.4</v>
      </c>
      <c r="C418" s="38">
        <v>0.4</v>
      </c>
      <c r="D418" s="33"/>
      <c r="E418" s="91"/>
      <c r="F418" s="91"/>
      <c r="G418" s="40"/>
      <c r="H418" s="41"/>
      <c r="I418" s="105"/>
      <c r="J418" s="105"/>
      <c r="K418" s="105"/>
      <c r="L418" s="105"/>
      <c r="M418" s="105"/>
      <c r="N418" s="105"/>
      <c r="O418" s="105"/>
      <c r="P418" s="105"/>
      <c r="R418" s="85" t="s">
        <v>31</v>
      </c>
      <c r="S418" s="162">
        <f>B482</f>
        <v>203.49</v>
      </c>
    </row>
    <row r="419" spans="1:19" ht="30" customHeight="1">
      <c r="A419" s="56" t="s">
        <v>3</v>
      </c>
      <c r="B419" s="33">
        <v>12</v>
      </c>
      <c r="C419" s="33">
        <v>12</v>
      </c>
      <c r="D419" s="33"/>
      <c r="E419" s="91"/>
      <c r="F419" s="91"/>
      <c r="G419" s="40"/>
      <c r="H419" s="41"/>
      <c r="I419" s="105"/>
      <c r="J419" s="105"/>
      <c r="K419" s="105"/>
      <c r="L419" s="105"/>
      <c r="M419" s="105"/>
      <c r="N419" s="105"/>
      <c r="O419" s="105"/>
      <c r="P419" s="105"/>
      <c r="R419" s="86" t="s">
        <v>32</v>
      </c>
      <c r="S419" s="181">
        <f>B475+B478+B479</f>
        <v>13.04</v>
      </c>
    </row>
    <row r="420" spans="1:19" s="72" customFormat="1" ht="30" customHeight="1">
      <c r="A420" s="53" t="s">
        <v>86</v>
      </c>
      <c r="B420" s="33">
        <v>6</v>
      </c>
      <c r="C420" s="33">
        <v>5</v>
      </c>
      <c r="D420" s="33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R420" s="86" t="s">
        <v>33</v>
      </c>
      <c r="S420" s="162"/>
    </row>
    <row r="421" spans="1:19" s="72" customFormat="1" ht="30" customHeight="1">
      <c r="A421" s="205" t="s">
        <v>28</v>
      </c>
      <c r="B421" s="91">
        <v>20</v>
      </c>
      <c r="C421" s="91">
        <v>20</v>
      </c>
      <c r="D421" s="40">
        <v>20</v>
      </c>
      <c r="E421" s="42">
        <v>0.94</v>
      </c>
      <c r="F421" s="42">
        <v>0.2</v>
      </c>
      <c r="G421" s="42">
        <v>8.74</v>
      </c>
      <c r="H421" s="41">
        <v>40.52</v>
      </c>
      <c r="I421" s="42">
        <v>0</v>
      </c>
      <c r="J421" s="42">
        <v>0.016</v>
      </c>
      <c r="K421" s="42">
        <v>0</v>
      </c>
      <c r="L421" s="42">
        <v>0</v>
      </c>
      <c r="M421" s="42">
        <v>3.6</v>
      </c>
      <c r="N421" s="42">
        <v>17.4</v>
      </c>
      <c r="O421" s="42">
        <v>3.8</v>
      </c>
      <c r="P421" s="42">
        <v>0.56</v>
      </c>
      <c r="R421" s="86" t="s">
        <v>34</v>
      </c>
      <c r="S421" s="152"/>
    </row>
    <row r="422" spans="1:19" ht="30" customHeight="1">
      <c r="A422" s="253" t="s">
        <v>16</v>
      </c>
      <c r="B422" s="91">
        <v>20</v>
      </c>
      <c r="C422" s="91">
        <v>20</v>
      </c>
      <c r="D422" s="40">
        <v>20</v>
      </c>
      <c r="E422" s="42">
        <v>1.64</v>
      </c>
      <c r="F422" s="42">
        <v>0.28</v>
      </c>
      <c r="G422" s="42">
        <v>7.220000000000001</v>
      </c>
      <c r="H422" s="41">
        <v>37.96</v>
      </c>
      <c r="I422" s="42">
        <v>0</v>
      </c>
      <c r="J422" s="42">
        <v>0.046000000000000006</v>
      </c>
      <c r="K422" s="42">
        <v>0</v>
      </c>
      <c r="L422" s="42">
        <v>0</v>
      </c>
      <c r="M422" s="42">
        <v>6.6</v>
      </c>
      <c r="N422" s="42">
        <v>43.6</v>
      </c>
      <c r="O422" s="42">
        <v>12.4</v>
      </c>
      <c r="P422" s="42">
        <v>0.8400000000000001</v>
      </c>
      <c r="R422" s="86" t="s">
        <v>35</v>
      </c>
      <c r="S422" s="162">
        <f>B476</f>
        <v>0.9</v>
      </c>
    </row>
    <row r="423" spans="1:18" ht="30" customHeight="1">
      <c r="A423" s="52" t="s">
        <v>125</v>
      </c>
      <c r="B423" s="52"/>
      <c r="C423" s="52"/>
      <c r="D423" s="84">
        <v>20</v>
      </c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R423" s="86" t="s">
        <v>36</v>
      </c>
    </row>
    <row r="424" spans="1:19" ht="30" customHeight="1">
      <c r="A424" s="308" t="s">
        <v>135</v>
      </c>
      <c r="B424" s="308"/>
      <c r="C424" s="308"/>
      <c r="D424" s="308"/>
      <c r="E424" s="308"/>
      <c r="F424" s="308"/>
      <c r="G424" s="308"/>
      <c r="H424" s="308"/>
      <c r="I424" s="308"/>
      <c r="J424" s="308"/>
      <c r="K424" s="308"/>
      <c r="L424" s="308"/>
      <c r="M424" s="308"/>
      <c r="N424" s="308"/>
      <c r="O424" s="308"/>
      <c r="P424" s="308"/>
      <c r="R424" s="86" t="s">
        <v>37</v>
      </c>
      <c r="S424" s="162">
        <f>C494</f>
        <v>15</v>
      </c>
    </row>
    <row r="425" spans="1:18" ht="30" customHeight="1">
      <c r="A425" s="307" t="s">
        <v>160</v>
      </c>
      <c r="B425" s="306" t="s">
        <v>4</v>
      </c>
      <c r="C425" s="306" t="s">
        <v>5</v>
      </c>
      <c r="D425" s="306" t="s">
        <v>208</v>
      </c>
      <c r="E425" s="307" t="s">
        <v>161</v>
      </c>
      <c r="F425" s="307"/>
      <c r="G425" s="307"/>
      <c r="H425" s="307"/>
      <c r="I425" s="299" t="s">
        <v>72</v>
      </c>
      <c r="J425" s="299"/>
      <c r="K425" s="299"/>
      <c r="L425" s="299"/>
      <c r="M425" s="314" t="s">
        <v>73</v>
      </c>
      <c r="N425" s="315"/>
      <c r="O425" s="315"/>
      <c r="P425" s="315"/>
      <c r="R425" s="86" t="s">
        <v>107</v>
      </c>
    </row>
    <row r="426" spans="1:18" ht="30" customHeight="1">
      <c r="A426" s="307"/>
      <c r="B426" s="306"/>
      <c r="C426" s="306"/>
      <c r="D426" s="306"/>
      <c r="E426" s="300" t="s">
        <v>0</v>
      </c>
      <c r="F426" s="300" t="s">
        <v>1</v>
      </c>
      <c r="G426" s="300" t="s">
        <v>6</v>
      </c>
      <c r="H426" s="319" t="s">
        <v>2</v>
      </c>
      <c r="I426" s="299"/>
      <c r="J426" s="299"/>
      <c r="K426" s="299"/>
      <c r="L426" s="299"/>
      <c r="M426" s="315"/>
      <c r="N426" s="315"/>
      <c r="O426" s="315"/>
      <c r="P426" s="315"/>
      <c r="R426" s="86" t="s">
        <v>57</v>
      </c>
    </row>
    <row r="427" spans="1:19" ht="30" customHeight="1">
      <c r="A427" s="307"/>
      <c r="B427" s="306"/>
      <c r="C427" s="306"/>
      <c r="D427" s="306"/>
      <c r="E427" s="300"/>
      <c r="F427" s="300"/>
      <c r="G427" s="300"/>
      <c r="H427" s="319"/>
      <c r="I427" s="224" t="s">
        <v>20</v>
      </c>
      <c r="J427" s="225" t="s">
        <v>21</v>
      </c>
      <c r="K427" s="225" t="s">
        <v>130</v>
      </c>
      <c r="L427" s="225" t="s">
        <v>22</v>
      </c>
      <c r="M427" s="225" t="s">
        <v>23</v>
      </c>
      <c r="N427" s="225" t="s">
        <v>24</v>
      </c>
      <c r="O427" s="225" t="s">
        <v>25</v>
      </c>
      <c r="P427" s="225" t="s">
        <v>26</v>
      </c>
      <c r="R427" s="125" t="s">
        <v>38</v>
      </c>
      <c r="S427" s="181">
        <f>C493</f>
        <v>0.4</v>
      </c>
    </row>
    <row r="428" spans="1:19" ht="45" customHeight="1">
      <c r="A428" s="313" t="s">
        <v>81</v>
      </c>
      <c r="B428" s="313"/>
      <c r="C428" s="313"/>
      <c r="D428" s="313"/>
      <c r="E428" s="111">
        <f>E429+E432+E441+E451+E449</f>
        <v>29.29764705882353</v>
      </c>
      <c r="F428" s="111">
        <f aca="true" t="shared" si="12" ref="F428:P428">F429+F432+F441+F451+F449</f>
        <v>16.938823529411764</v>
      </c>
      <c r="G428" s="111">
        <f t="shared" si="12"/>
        <v>68.78352941176472</v>
      </c>
      <c r="H428" s="107">
        <f t="shared" si="12"/>
        <v>544.7741176470588</v>
      </c>
      <c r="I428" s="111">
        <f t="shared" si="12"/>
        <v>1.894705882352941</v>
      </c>
      <c r="J428" s="111">
        <f t="shared" si="12"/>
        <v>0.2067058823529412</v>
      </c>
      <c r="K428" s="111">
        <f t="shared" si="12"/>
        <v>0.74</v>
      </c>
      <c r="L428" s="111">
        <f t="shared" si="12"/>
        <v>0.9623529411764706</v>
      </c>
      <c r="M428" s="111">
        <f t="shared" si="12"/>
        <v>556.64</v>
      </c>
      <c r="N428" s="111">
        <f t="shared" si="12"/>
        <v>379.94</v>
      </c>
      <c r="O428" s="111">
        <f t="shared" si="12"/>
        <v>71.1</v>
      </c>
      <c r="P428" s="111">
        <f t="shared" si="12"/>
        <v>2.3600000000000003</v>
      </c>
      <c r="R428" s="86" t="s">
        <v>103</v>
      </c>
      <c r="S428" s="162"/>
    </row>
    <row r="429" spans="1:19" ht="30" customHeight="1">
      <c r="A429" s="309" t="s">
        <v>115</v>
      </c>
      <c r="B429" s="310"/>
      <c r="C429" s="311"/>
      <c r="D429" s="68" t="s">
        <v>189</v>
      </c>
      <c r="E429" s="42">
        <v>1.4</v>
      </c>
      <c r="F429" s="42">
        <v>3.2</v>
      </c>
      <c r="G429" s="42">
        <v>10</v>
      </c>
      <c r="H429" s="41">
        <f>E429*4+F429*9+G429*4</f>
        <v>74.4</v>
      </c>
      <c r="I429" s="42">
        <v>0</v>
      </c>
      <c r="J429" s="42">
        <v>0.02</v>
      </c>
      <c r="K429" s="42">
        <v>0.2</v>
      </c>
      <c r="L429" s="42">
        <v>0.2</v>
      </c>
      <c r="M429" s="42">
        <v>5.4</v>
      </c>
      <c r="N429" s="42">
        <v>15.1</v>
      </c>
      <c r="O429" s="42">
        <v>2.3</v>
      </c>
      <c r="P429" s="42">
        <v>0.1</v>
      </c>
      <c r="R429" s="86" t="s">
        <v>40</v>
      </c>
      <c r="S429" s="162"/>
    </row>
    <row r="430" spans="1:19" ht="30" customHeight="1">
      <c r="A430" s="56" t="s">
        <v>7</v>
      </c>
      <c r="B430" s="33">
        <v>20</v>
      </c>
      <c r="C430" s="33">
        <v>20</v>
      </c>
      <c r="D430" s="33"/>
      <c r="E430" s="106"/>
      <c r="F430" s="106"/>
      <c r="G430" s="161"/>
      <c r="H430" s="142"/>
      <c r="I430" s="106"/>
      <c r="J430" s="106"/>
      <c r="K430" s="106"/>
      <c r="L430" s="106"/>
      <c r="M430" s="106"/>
      <c r="N430" s="106"/>
      <c r="O430" s="106"/>
      <c r="P430" s="106"/>
      <c r="R430" s="86" t="s">
        <v>104</v>
      </c>
      <c r="S430" s="152">
        <f>B458</f>
        <v>21</v>
      </c>
    </row>
    <row r="431" spans="1:19" ht="30" customHeight="1">
      <c r="A431" s="56" t="s">
        <v>15</v>
      </c>
      <c r="B431" s="33">
        <v>5</v>
      </c>
      <c r="C431" s="33">
        <v>5</v>
      </c>
      <c r="D431" s="33"/>
      <c r="E431" s="106"/>
      <c r="F431" s="106"/>
      <c r="G431" s="106"/>
      <c r="H431" s="98"/>
      <c r="I431" s="106"/>
      <c r="J431" s="106"/>
      <c r="K431" s="106"/>
      <c r="L431" s="106"/>
      <c r="M431" s="106"/>
      <c r="N431" s="106"/>
      <c r="O431" s="106"/>
      <c r="P431" s="106"/>
      <c r="R431" s="86" t="s">
        <v>105</v>
      </c>
      <c r="S431" s="162">
        <f>B462</f>
        <v>83.7</v>
      </c>
    </row>
    <row r="432" spans="1:19" ht="30" customHeight="1">
      <c r="A432" s="340" t="s">
        <v>274</v>
      </c>
      <c r="B432" s="340"/>
      <c r="C432" s="340"/>
      <c r="D432" s="238">
        <v>180</v>
      </c>
      <c r="E432" s="124">
        <v>21.91764705882353</v>
      </c>
      <c r="F432" s="124">
        <v>10.058823529411764</v>
      </c>
      <c r="G432" s="124">
        <v>23.823529411764707</v>
      </c>
      <c r="H432" s="41">
        <f>G432*4+F432*9+E432*4</f>
        <v>273.49411764705883</v>
      </c>
      <c r="I432" s="124">
        <v>0.6247058823529411</v>
      </c>
      <c r="J432" s="124">
        <v>0.08470588235294117</v>
      </c>
      <c r="K432" s="124">
        <v>0.54</v>
      </c>
      <c r="L432" s="124">
        <v>0.7623529411764706</v>
      </c>
      <c r="M432" s="124">
        <v>423</v>
      </c>
      <c r="N432" s="124">
        <v>215.64000000000001</v>
      </c>
      <c r="O432" s="124">
        <v>38.879999999999995</v>
      </c>
      <c r="P432" s="124">
        <v>0.7200000000000001</v>
      </c>
      <c r="R432" s="108" t="s">
        <v>129</v>
      </c>
      <c r="S432" s="162">
        <f>C486</f>
        <v>29</v>
      </c>
    </row>
    <row r="433" spans="1:18" ht="30" customHeight="1">
      <c r="A433" s="239" t="s">
        <v>27</v>
      </c>
      <c r="B433" s="132">
        <v>133</v>
      </c>
      <c r="C433" s="132">
        <v>131</v>
      </c>
      <c r="D433" s="100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R433" s="11" t="s">
        <v>168</v>
      </c>
    </row>
    <row r="434" spans="1:18" ht="30" customHeight="1">
      <c r="A434" s="83" t="s">
        <v>80</v>
      </c>
      <c r="B434" s="50">
        <v>16</v>
      </c>
      <c r="C434" s="50">
        <v>16</v>
      </c>
      <c r="D434" s="100"/>
      <c r="E434" s="129"/>
      <c r="F434" s="129"/>
      <c r="G434" s="129"/>
      <c r="H434" s="100"/>
      <c r="I434" s="129"/>
      <c r="J434" s="129"/>
      <c r="K434" s="129"/>
      <c r="L434" s="129"/>
      <c r="M434" s="129"/>
      <c r="N434" s="129"/>
      <c r="O434" s="129"/>
      <c r="P434" s="129"/>
      <c r="R434" s="86" t="s">
        <v>44</v>
      </c>
    </row>
    <row r="435" spans="1:19" ht="30" customHeight="1">
      <c r="A435" s="56" t="s">
        <v>145</v>
      </c>
      <c r="B435" s="165">
        <v>7.5</v>
      </c>
      <c r="C435" s="165">
        <v>7.5</v>
      </c>
      <c r="D435" s="100"/>
      <c r="E435" s="129"/>
      <c r="F435" s="129"/>
      <c r="G435" s="129"/>
      <c r="H435" s="100"/>
      <c r="I435" s="129"/>
      <c r="J435" s="129"/>
      <c r="K435" s="129"/>
      <c r="L435" s="129"/>
      <c r="M435" s="129"/>
      <c r="N435" s="129"/>
      <c r="O435" s="129"/>
      <c r="P435" s="129"/>
      <c r="R435" s="86" t="s">
        <v>45</v>
      </c>
      <c r="S435" s="162"/>
    </row>
    <row r="436" spans="1:19" ht="30" customHeight="1">
      <c r="A436" s="56" t="s">
        <v>3</v>
      </c>
      <c r="B436" s="50">
        <v>16</v>
      </c>
      <c r="C436" s="50">
        <v>16</v>
      </c>
      <c r="D436" s="100"/>
      <c r="E436" s="129"/>
      <c r="F436" s="129"/>
      <c r="G436" s="129"/>
      <c r="H436" s="100"/>
      <c r="I436" s="129"/>
      <c r="J436" s="129"/>
      <c r="K436" s="129"/>
      <c r="L436" s="129"/>
      <c r="M436" s="129"/>
      <c r="N436" s="129"/>
      <c r="O436" s="129"/>
      <c r="P436" s="129"/>
      <c r="R436" s="86" t="s">
        <v>46</v>
      </c>
      <c r="S436" s="152">
        <f>B459</f>
        <v>16</v>
      </c>
    </row>
    <row r="437" spans="1:19" ht="30" customHeight="1">
      <c r="A437" s="56" t="s">
        <v>17</v>
      </c>
      <c r="B437" s="50">
        <v>13</v>
      </c>
      <c r="C437" s="50">
        <v>13</v>
      </c>
      <c r="D437" s="100"/>
      <c r="E437" s="129"/>
      <c r="F437" s="129"/>
      <c r="G437" s="129"/>
      <c r="H437" s="100"/>
      <c r="I437" s="129"/>
      <c r="J437" s="129"/>
      <c r="K437" s="129"/>
      <c r="L437" s="129"/>
      <c r="M437" s="129"/>
      <c r="N437" s="129"/>
      <c r="O437" s="129"/>
      <c r="P437" s="129"/>
      <c r="R437" s="86" t="s">
        <v>47</v>
      </c>
      <c r="S437" s="162">
        <f>C491+C474++B480</f>
        <v>12.5</v>
      </c>
    </row>
    <row r="438" spans="1:19" ht="30" customHeight="1">
      <c r="A438" s="240" t="s">
        <v>163</v>
      </c>
      <c r="B438" s="50">
        <v>6</v>
      </c>
      <c r="C438" s="50">
        <v>6</v>
      </c>
      <c r="D438" s="100"/>
      <c r="E438" s="129"/>
      <c r="F438" s="129"/>
      <c r="G438" s="129"/>
      <c r="H438" s="100"/>
      <c r="I438" s="129"/>
      <c r="J438" s="129"/>
      <c r="K438" s="129"/>
      <c r="L438" s="129"/>
      <c r="M438" s="129"/>
      <c r="N438" s="129"/>
      <c r="O438" s="129"/>
      <c r="P438" s="129"/>
      <c r="R438" s="85" t="s">
        <v>48</v>
      </c>
      <c r="S438" s="152">
        <f>B470</f>
        <v>2</v>
      </c>
    </row>
    <row r="439" spans="1:19" ht="30" customHeight="1">
      <c r="A439" s="83" t="s">
        <v>275</v>
      </c>
      <c r="B439" s="50"/>
      <c r="C439" s="50">
        <v>160</v>
      </c>
      <c r="D439" s="100"/>
      <c r="E439" s="129"/>
      <c r="F439" s="129"/>
      <c r="G439" s="129"/>
      <c r="H439" s="100"/>
      <c r="I439" s="129"/>
      <c r="J439" s="129"/>
      <c r="K439" s="129"/>
      <c r="L439" s="129"/>
      <c r="M439" s="129"/>
      <c r="N439" s="129"/>
      <c r="O439" s="129"/>
      <c r="P439" s="129"/>
      <c r="R439" s="86" t="s">
        <v>106</v>
      </c>
      <c r="S439" s="162">
        <f>C469</f>
        <v>7</v>
      </c>
    </row>
    <row r="440" spans="1:18" ht="30" customHeight="1">
      <c r="A440" s="60" t="s">
        <v>139</v>
      </c>
      <c r="B440" s="33">
        <v>20</v>
      </c>
      <c r="C440" s="50">
        <v>20</v>
      </c>
      <c r="D440" s="51"/>
      <c r="E440" s="129"/>
      <c r="F440" s="129"/>
      <c r="G440" s="129"/>
      <c r="H440" s="100"/>
      <c r="I440" s="129"/>
      <c r="J440" s="129"/>
      <c r="K440" s="129"/>
      <c r="L440" s="129"/>
      <c r="M440" s="129"/>
      <c r="N440" s="129"/>
      <c r="O440" s="129"/>
      <c r="P440" s="129"/>
      <c r="R440" s="85" t="s">
        <v>108</v>
      </c>
    </row>
    <row r="441" spans="1:16" s="72" customFormat="1" ht="30" customHeight="1">
      <c r="A441" s="305" t="s">
        <v>114</v>
      </c>
      <c r="B441" s="305"/>
      <c r="C441" s="305"/>
      <c r="D441" s="19">
        <v>200</v>
      </c>
      <c r="E441" s="42">
        <v>3.4</v>
      </c>
      <c r="F441" s="42">
        <v>3.2</v>
      </c>
      <c r="G441" s="42">
        <v>19</v>
      </c>
      <c r="H441" s="41">
        <f>G441*4+F441*9+E441*4</f>
        <v>118.39999999999999</v>
      </c>
      <c r="I441" s="42">
        <v>1.27</v>
      </c>
      <c r="J441" s="42">
        <v>0.04</v>
      </c>
      <c r="K441" s="42">
        <v>0</v>
      </c>
      <c r="L441" s="42">
        <v>0</v>
      </c>
      <c r="M441" s="42">
        <v>118.04</v>
      </c>
      <c r="N441" s="42">
        <v>88.2</v>
      </c>
      <c r="O441" s="42">
        <v>13.72</v>
      </c>
      <c r="P441" s="42">
        <v>0.14</v>
      </c>
    </row>
    <row r="442" spans="1:16" s="72" customFormat="1" ht="30" customHeight="1">
      <c r="A442" s="56" t="s">
        <v>110</v>
      </c>
      <c r="B442" s="33">
        <v>6</v>
      </c>
      <c r="C442" s="33">
        <v>6</v>
      </c>
      <c r="D442" s="33"/>
      <c r="E442" s="106"/>
      <c r="F442" s="106"/>
      <c r="G442" s="106"/>
      <c r="H442" s="98"/>
      <c r="I442" s="106"/>
      <c r="J442" s="106"/>
      <c r="K442" s="106"/>
      <c r="L442" s="106"/>
      <c r="M442" s="106"/>
      <c r="N442" s="106"/>
      <c r="O442" s="106"/>
      <c r="P442" s="106"/>
    </row>
    <row r="443" spans="1:16" ht="30" customHeight="1">
      <c r="A443" s="56" t="s">
        <v>3</v>
      </c>
      <c r="B443" s="27">
        <v>12</v>
      </c>
      <c r="C443" s="27">
        <v>12</v>
      </c>
      <c r="D443" s="27"/>
      <c r="E443" s="106"/>
      <c r="F443" s="106"/>
      <c r="G443" s="106"/>
      <c r="H443" s="98"/>
      <c r="I443" s="106"/>
      <c r="J443" s="106"/>
      <c r="K443" s="106"/>
      <c r="L443" s="106"/>
      <c r="M443" s="106"/>
      <c r="N443" s="106"/>
      <c r="O443" s="106"/>
      <c r="P443" s="106"/>
    </row>
    <row r="444" spans="1:16" ht="30" customHeight="1">
      <c r="A444" s="56" t="s">
        <v>76</v>
      </c>
      <c r="B444" s="27">
        <v>100</v>
      </c>
      <c r="C444" s="27">
        <v>100</v>
      </c>
      <c r="D444" s="27"/>
      <c r="E444" s="106"/>
      <c r="F444" s="106"/>
      <c r="G444" s="106"/>
      <c r="H444" s="98"/>
      <c r="I444" s="106"/>
      <c r="J444" s="106"/>
      <c r="K444" s="106"/>
      <c r="L444" s="106"/>
      <c r="M444" s="106"/>
      <c r="N444" s="106"/>
      <c r="O444" s="106"/>
      <c r="P444" s="106"/>
    </row>
    <row r="445" spans="1:16" ht="30" customHeight="1">
      <c r="A445" s="69" t="s">
        <v>58</v>
      </c>
      <c r="B445" s="71">
        <f>B444*460/1000</f>
        <v>46</v>
      </c>
      <c r="C445" s="71">
        <f>C444*460/1000</f>
        <v>46</v>
      </c>
      <c r="D445" s="33"/>
      <c r="E445" s="106"/>
      <c r="F445" s="106"/>
      <c r="G445" s="106"/>
      <c r="H445" s="98"/>
      <c r="I445" s="106"/>
      <c r="J445" s="106"/>
      <c r="K445" s="106"/>
      <c r="L445" s="106"/>
      <c r="M445" s="106"/>
      <c r="N445" s="106"/>
      <c r="O445" s="106"/>
      <c r="P445" s="106"/>
    </row>
    <row r="446" spans="1:16" ht="30" customHeight="1">
      <c r="A446" s="69" t="s">
        <v>59</v>
      </c>
      <c r="B446" s="71">
        <f>B444*120/1000</f>
        <v>12</v>
      </c>
      <c r="C446" s="71">
        <f>C444*120/1000</f>
        <v>12</v>
      </c>
      <c r="D446" s="33"/>
      <c r="E446" s="106"/>
      <c r="F446" s="106"/>
      <c r="G446" s="106"/>
      <c r="H446" s="98"/>
      <c r="I446" s="106"/>
      <c r="J446" s="106"/>
      <c r="K446" s="106"/>
      <c r="L446" s="106"/>
      <c r="M446" s="106"/>
      <c r="N446" s="106"/>
      <c r="O446" s="106"/>
      <c r="P446" s="106"/>
    </row>
    <row r="447" spans="1:16" s="72" customFormat="1" ht="30" customHeight="1">
      <c r="A447" s="60" t="s">
        <v>127</v>
      </c>
      <c r="B447" s="98">
        <f>B444-B445</f>
        <v>54</v>
      </c>
      <c r="C447" s="98">
        <f>C444-C445</f>
        <v>54</v>
      </c>
      <c r="D447" s="29"/>
      <c r="E447" s="42"/>
      <c r="F447" s="42"/>
      <c r="G447" s="42"/>
      <c r="H447" s="41"/>
      <c r="I447" s="106"/>
      <c r="J447" s="106"/>
      <c r="K447" s="106"/>
      <c r="L447" s="106"/>
      <c r="M447" s="106"/>
      <c r="N447" s="106"/>
      <c r="O447" s="106"/>
      <c r="P447" s="106"/>
    </row>
    <row r="448" spans="1:16" s="72" customFormat="1" ht="30" customHeight="1">
      <c r="A448" s="56" t="s">
        <v>128</v>
      </c>
      <c r="B448" s="98">
        <f>B444-B446</f>
        <v>88</v>
      </c>
      <c r="C448" s="98">
        <f>C444-C446</f>
        <v>88</v>
      </c>
      <c r="D448" s="29"/>
      <c r="E448" s="42"/>
      <c r="F448" s="42"/>
      <c r="G448" s="42"/>
      <c r="H448" s="41"/>
      <c r="I448" s="106"/>
      <c r="J448" s="106"/>
      <c r="K448" s="106"/>
      <c r="L448" s="106"/>
      <c r="M448" s="106"/>
      <c r="N448" s="106"/>
      <c r="O448" s="106"/>
      <c r="P448" s="106"/>
    </row>
    <row r="449" spans="1:16" s="133" customFormat="1" ht="27" customHeight="1">
      <c r="A449" s="220" t="s">
        <v>16</v>
      </c>
      <c r="B449" s="91">
        <v>20</v>
      </c>
      <c r="C449" s="91">
        <v>20</v>
      </c>
      <c r="D449" s="40">
        <v>20</v>
      </c>
      <c r="E449" s="42">
        <v>1.6400000000000001</v>
      </c>
      <c r="F449" s="42">
        <v>0.28</v>
      </c>
      <c r="G449" s="42">
        <v>7.220000000000001</v>
      </c>
      <c r="H449" s="41">
        <v>37.96</v>
      </c>
      <c r="I449" s="42">
        <v>0</v>
      </c>
      <c r="J449" s="42">
        <v>0.046000000000000006</v>
      </c>
      <c r="K449" s="42">
        <v>0</v>
      </c>
      <c r="L449" s="42">
        <v>0</v>
      </c>
      <c r="M449" s="42">
        <v>6.6</v>
      </c>
      <c r="N449" s="42">
        <v>43.6</v>
      </c>
      <c r="O449" s="42">
        <v>12.4</v>
      </c>
      <c r="P449" s="42">
        <v>0.8400000000000001</v>
      </c>
    </row>
    <row r="450" spans="1:16" ht="45" customHeight="1">
      <c r="A450" s="309" t="s">
        <v>125</v>
      </c>
      <c r="B450" s="310"/>
      <c r="C450" s="311"/>
      <c r="D450" s="84">
        <v>20</v>
      </c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</row>
    <row r="451" spans="1:16" ht="45" customHeight="1">
      <c r="A451" s="205" t="s">
        <v>28</v>
      </c>
      <c r="B451" s="91">
        <v>20</v>
      </c>
      <c r="C451" s="91">
        <v>20</v>
      </c>
      <c r="D451" s="40">
        <v>20</v>
      </c>
      <c r="E451" s="42">
        <v>0.9399999999999998</v>
      </c>
      <c r="F451" s="42">
        <v>0.2</v>
      </c>
      <c r="G451" s="42">
        <v>8.74</v>
      </c>
      <c r="H451" s="41">
        <v>40.52</v>
      </c>
      <c r="I451" s="42">
        <v>0</v>
      </c>
      <c r="J451" s="42">
        <v>0.016</v>
      </c>
      <c r="K451" s="42">
        <v>0</v>
      </c>
      <c r="L451" s="42">
        <v>0</v>
      </c>
      <c r="M451" s="42">
        <v>3.6</v>
      </c>
      <c r="N451" s="42">
        <v>17.4</v>
      </c>
      <c r="O451" s="42">
        <v>3.8</v>
      </c>
      <c r="P451" s="42">
        <v>0.56</v>
      </c>
    </row>
    <row r="452" spans="1:16" ht="75" customHeight="1">
      <c r="A452" s="308" t="s">
        <v>136</v>
      </c>
      <c r="B452" s="308"/>
      <c r="C452" s="308"/>
      <c r="D452" s="308"/>
      <c r="E452" s="308"/>
      <c r="F452" s="308"/>
      <c r="G452" s="308"/>
      <c r="H452" s="308"/>
      <c r="I452" s="308"/>
      <c r="J452" s="308"/>
      <c r="K452" s="308"/>
      <c r="L452" s="308"/>
      <c r="M452" s="308"/>
      <c r="N452" s="308"/>
      <c r="O452" s="308"/>
      <c r="P452" s="308"/>
    </row>
    <row r="453" spans="1:16" ht="75" customHeight="1">
      <c r="A453" s="307" t="s">
        <v>160</v>
      </c>
      <c r="B453" s="306" t="s">
        <v>4</v>
      </c>
      <c r="C453" s="306" t="s">
        <v>5</v>
      </c>
      <c r="D453" s="306" t="s">
        <v>208</v>
      </c>
      <c r="E453" s="307" t="s">
        <v>161</v>
      </c>
      <c r="F453" s="307"/>
      <c r="G453" s="307"/>
      <c r="H453" s="307"/>
      <c r="I453" s="299" t="s">
        <v>72</v>
      </c>
      <c r="J453" s="299"/>
      <c r="K453" s="299"/>
      <c r="L453" s="299"/>
      <c r="M453" s="314" t="s">
        <v>73</v>
      </c>
      <c r="N453" s="315"/>
      <c r="O453" s="315"/>
      <c r="P453" s="315"/>
    </row>
    <row r="454" spans="1:16" ht="45" customHeight="1">
      <c r="A454" s="307"/>
      <c r="B454" s="306"/>
      <c r="C454" s="306"/>
      <c r="D454" s="306"/>
      <c r="E454" s="300" t="s">
        <v>0</v>
      </c>
      <c r="F454" s="300" t="s">
        <v>1</v>
      </c>
      <c r="G454" s="300" t="s">
        <v>6</v>
      </c>
      <c r="H454" s="319" t="s">
        <v>2</v>
      </c>
      <c r="I454" s="299"/>
      <c r="J454" s="299"/>
      <c r="K454" s="299"/>
      <c r="L454" s="299"/>
      <c r="M454" s="315"/>
      <c r="N454" s="315"/>
      <c r="O454" s="315"/>
      <c r="P454" s="315"/>
    </row>
    <row r="455" spans="1:16" s="72" customFormat="1" ht="45" customHeight="1">
      <c r="A455" s="307"/>
      <c r="B455" s="306"/>
      <c r="C455" s="306"/>
      <c r="D455" s="306"/>
      <c r="E455" s="300"/>
      <c r="F455" s="300"/>
      <c r="G455" s="300"/>
      <c r="H455" s="319"/>
      <c r="I455" s="224" t="s">
        <v>20</v>
      </c>
      <c r="J455" s="225" t="s">
        <v>21</v>
      </c>
      <c r="K455" s="225" t="s">
        <v>130</v>
      </c>
      <c r="L455" s="225" t="s">
        <v>22</v>
      </c>
      <c r="M455" s="225" t="s">
        <v>23</v>
      </c>
      <c r="N455" s="225" t="s">
        <v>24</v>
      </c>
      <c r="O455" s="225" t="s">
        <v>25</v>
      </c>
      <c r="P455" s="225" t="s">
        <v>26</v>
      </c>
    </row>
    <row r="456" spans="1:16" ht="75" customHeight="1">
      <c r="A456" s="313" t="s">
        <v>81</v>
      </c>
      <c r="B456" s="313"/>
      <c r="C456" s="313"/>
      <c r="D456" s="313"/>
      <c r="E456" s="111">
        <f aca="true" t="shared" si="13" ref="E456:P456">E457+E461+E481+E492+E495</f>
        <v>19.81</v>
      </c>
      <c r="F456" s="111">
        <f t="shared" si="13"/>
        <v>21.749999999999996</v>
      </c>
      <c r="G456" s="111">
        <f t="shared" si="13"/>
        <v>74.21</v>
      </c>
      <c r="H456" s="107">
        <f t="shared" si="13"/>
        <v>571.83</v>
      </c>
      <c r="I456" s="111">
        <f t="shared" si="13"/>
        <v>3.1925274725274724</v>
      </c>
      <c r="J456" s="111">
        <f t="shared" si="13"/>
        <v>0.23905494505494504</v>
      </c>
      <c r="K456" s="111">
        <f t="shared" si="13"/>
        <v>0.08076923076923076</v>
      </c>
      <c r="L456" s="111">
        <f t="shared" si="13"/>
        <v>1.3646153846153846</v>
      </c>
      <c r="M456" s="111">
        <f t="shared" si="13"/>
        <v>160.5796703296703</v>
      </c>
      <c r="N456" s="111">
        <f t="shared" si="13"/>
        <v>306.17494505494506</v>
      </c>
      <c r="O456" s="111">
        <f t="shared" si="13"/>
        <v>65.4843956043956</v>
      </c>
      <c r="P456" s="111">
        <f t="shared" si="13"/>
        <v>3.0659230769230774</v>
      </c>
    </row>
    <row r="457" spans="1:16" ht="45" customHeight="1">
      <c r="A457" s="338" t="s">
        <v>287</v>
      </c>
      <c r="B457" s="338"/>
      <c r="C457" s="338"/>
      <c r="D457" s="29">
        <v>60</v>
      </c>
      <c r="E457" s="42">
        <v>4.5</v>
      </c>
      <c r="F457" s="42">
        <v>7.65</v>
      </c>
      <c r="G457" s="42">
        <v>11.4</v>
      </c>
      <c r="H457" s="41">
        <f>G457*4+F457*9+E457*4</f>
        <v>132.45000000000002</v>
      </c>
      <c r="I457" s="42">
        <v>0.01714285714285714</v>
      </c>
      <c r="J457" s="42">
        <v>0.03428571428571428</v>
      </c>
      <c r="K457" s="42">
        <v>0</v>
      </c>
      <c r="L457" s="42">
        <v>0.4800000000000001</v>
      </c>
      <c r="M457" s="42">
        <v>76.9542857142857</v>
      </c>
      <c r="N457" s="42">
        <v>69.38571428571427</v>
      </c>
      <c r="O457" s="42">
        <v>7.482857142857142</v>
      </c>
      <c r="P457" s="42">
        <v>0.36</v>
      </c>
    </row>
    <row r="458" spans="1:16" ht="45" customHeight="1">
      <c r="A458" s="134" t="s">
        <v>286</v>
      </c>
      <c r="B458" s="278">
        <v>21</v>
      </c>
      <c r="C458" s="33">
        <v>20</v>
      </c>
      <c r="D458" s="31"/>
      <c r="E458" s="43"/>
      <c r="F458" s="43"/>
      <c r="G458" s="43"/>
      <c r="H458" s="41"/>
      <c r="I458" s="42"/>
      <c r="J458" s="42"/>
      <c r="K458" s="42"/>
      <c r="L458" s="42"/>
      <c r="M458" s="42"/>
      <c r="N458" s="42"/>
      <c r="O458" s="42"/>
      <c r="P458" s="42"/>
    </row>
    <row r="459" spans="1:16" ht="45" customHeight="1">
      <c r="A459" s="56" t="s">
        <v>85</v>
      </c>
      <c r="B459" s="33">
        <v>16</v>
      </c>
      <c r="C459" s="33">
        <v>15</v>
      </c>
      <c r="D459" s="33"/>
      <c r="E459" s="106"/>
      <c r="F459" s="42"/>
      <c r="G459" s="42"/>
      <c r="H459" s="41"/>
      <c r="I459" s="106"/>
      <c r="J459" s="106"/>
      <c r="K459" s="106"/>
      <c r="L459" s="106"/>
      <c r="M459" s="106"/>
      <c r="N459" s="106"/>
      <c r="O459" s="106"/>
      <c r="P459" s="106"/>
    </row>
    <row r="460" spans="1:16" ht="66" customHeight="1">
      <c r="A460" s="97" t="s">
        <v>7</v>
      </c>
      <c r="B460" s="91">
        <v>20</v>
      </c>
      <c r="C460" s="91">
        <v>20</v>
      </c>
      <c r="D460" s="40"/>
      <c r="E460" s="42"/>
      <c r="F460" s="42"/>
      <c r="G460" s="42"/>
      <c r="H460" s="41"/>
      <c r="I460" s="42"/>
      <c r="J460" s="42"/>
      <c r="K460" s="42"/>
      <c r="L460" s="42"/>
      <c r="M460" s="42"/>
      <c r="N460" s="42"/>
      <c r="O460" s="42"/>
      <c r="P460" s="42"/>
    </row>
    <row r="461" spans="1:16" ht="72" customHeight="1">
      <c r="A461" s="289" t="s">
        <v>209</v>
      </c>
      <c r="B461" s="289"/>
      <c r="C461" s="289"/>
      <c r="D461" s="19">
        <v>120</v>
      </c>
      <c r="E461" s="43">
        <v>8.9</v>
      </c>
      <c r="F461" s="43">
        <v>4.8</v>
      </c>
      <c r="G461" s="43">
        <v>9.7</v>
      </c>
      <c r="H461" s="41">
        <f>G461*4+F461*9+E461*4</f>
        <v>117.6</v>
      </c>
      <c r="I461" s="42">
        <v>0.5653846153846154</v>
      </c>
      <c r="J461" s="42">
        <v>0.08076923076923076</v>
      </c>
      <c r="K461" s="42">
        <v>0.08076923076923076</v>
      </c>
      <c r="L461" s="42">
        <v>0.4846153846153846</v>
      </c>
      <c r="M461" s="42">
        <v>35.215384615384615</v>
      </c>
      <c r="N461" s="42">
        <v>117.51923076923076</v>
      </c>
      <c r="O461" s="42">
        <v>21.161538461538463</v>
      </c>
      <c r="P461" s="42">
        <v>0.7269230769230769</v>
      </c>
    </row>
    <row r="462" spans="1:16" ht="45" customHeight="1">
      <c r="A462" s="59" t="s">
        <v>142</v>
      </c>
      <c r="B462" s="25">
        <f>C462*1.35</f>
        <v>83.7</v>
      </c>
      <c r="C462" s="26">
        <v>62</v>
      </c>
      <c r="D462" s="79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</row>
    <row r="463" spans="1:19" s="72" customFormat="1" ht="60" customHeight="1">
      <c r="A463" s="134" t="s">
        <v>212</v>
      </c>
      <c r="B463" s="141">
        <f>C463*1.5</f>
        <v>93</v>
      </c>
      <c r="C463" s="26">
        <v>62</v>
      </c>
      <c r="D463" s="79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S463" s="164"/>
    </row>
    <row r="464" spans="1:16" ht="45" customHeight="1">
      <c r="A464" s="134" t="s">
        <v>213</v>
      </c>
      <c r="B464" s="141">
        <f>C464*1.82</f>
        <v>112.84</v>
      </c>
      <c r="C464" s="26">
        <v>62</v>
      </c>
      <c r="D464" s="79"/>
      <c r="E464" s="106"/>
      <c r="F464" s="106"/>
      <c r="G464" s="106"/>
      <c r="H464" s="91"/>
      <c r="I464" s="106"/>
      <c r="J464" s="106"/>
      <c r="K464" s="106"/>
      <c r="L464" s="106"/>
      <c r="M464" s="106"/>
      <c r="N464" s="106"/>
      <c r="O464" s="106"/>
      <c r="P464" s="106"/>
    </row>
    <row r="465" spans="1:16" ht="27" customHeight="1">
      <c r="A465" s="134" t="s">
        <v>169</v>
      </c>
      <c r="B465" s="141">
        <f>C465*1.36</f>
        <v>84.32000000000001</v>
      </c>
      <c r="C465" s="26">
        <v>62</v>
      </c>
      <c r="D465" s="79"/>
      <c r="E465" s="106"/>
      <c r="F465" s="106"/>
      <c r="G465" s="106"/>
      <c r="H465" s="91"/>
      <c r="I465" s="106"/>
      <c r="J465" s="106"/>
      <c r="K465" s="106"/>
      <c r="L465" s="106"/>
      <c r="M465" s="106"/>
      <c r="N465" s="106"/>
      <c r="O465" s="106"/>
      <c r="P465" s="106"/>
    </row>
    <row r="466" spans="1:16" ht="27" customHeight="1">
      <c r="A466" s="59" t="s">
        <v>214</v>
      </c>
      <c r="B466" s="25">
        <f>C466*1.49</f>
        <v>92.38</v>
      </c>
      <c r="C466" s="26">
        <v>62</v>
      </c>
      <c r="D466" s="79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</row>
    <row r="467" spans="1:16" ht="27" customHeight="1">
      <c r="A467" s="109" t="s">
        <v>7</v>
      </c>
      <c r="B467" s="98">
        <v>10</v>
      </c>
      <c r="C467" s="98">
        <v>10</v>
      </c>
      <c r="D467" s="79"/>
      <c r="E467" s="127"/>
      <c r="F467" s="127"/>
      <c r="G467" s="127"/>
      <c r="H467" s="81"/>
      <c r="I467" s="127"/>
      <c r="J467" s="127"/>
      <c r="K467" s="127"/>
      <c r="L467" s="127"/>
      <c r="M467" s="127"/>
      <c r="N467" s="127"/>
      <c r="O467" s="127"/>
      <c r="P467" s="127"/>
    </row>
    <row r="468" spans="1:16" ht="27" customHeight="1">
      <c r="A468" s="56" t="s">
        <v>151</v>
      </c>
      <c r="B468" s="26">
        <v>8</v>
      </c>
      <c r="C468" s="26">
        <v>8</v>
      </c>
      <c r="D468" s="79"/>
      <c r="E468" s="127"/>
      <c r="F468" s="105"/>
      <c r="G468" s="105"/>
      <c r="H468" s="82"/>
      <c r="I468" s="127"/>
      <c r="J468" s="127"/>
      <c r="K468" s="127"/>
      <c r="L468" s="127"/>
      <c r="M468" s="127"/>
      <c r="N468" s="127"/>
      <c r="O468" s="127"/>
      <c r="P468" s="127"/>
    </row>
    <row r="469" spans="1:16" ht="27" customHeight="1">
      <c r="A469" s="56" t="s">
        <v>145</v>
      </c>
      <c r="B469" s="34">
        <v>7</v>
      </c>
      <c r="C469" s="34">
        <v>7</v>
      </c>
      <c r="D469" s="79"/>
      <c r="E469" s="127"/>
      <c r="F469" s="105"/>
      <c r="G469" s="105"/>
      <c r="H469" s="82"/>
      <c r="I469" s="127"/>
      <c r="J469" s="127"/>
      <c r="K469" s="127"/>
      <c r="L469" s="127"/>
      <c r="M469" s="127"/>
      <c r="N469" s="127"/>
      <c r="O469" s="127"/>
      <c r="P469" s="127"/>
    </row>
    <row r="470" spans="1:16" ht="27" customHeight="1">
      <c r="A470" s="56" t="s">
        <v>174</v>
      </c>
      <c r="B470" s="34">
        <v>2</v>
      </c>
      <c r="C470" s="34">
        <v>2</v>
      </c>
      <c r="D470" s="79"/>
      <c r="E470" s="127"/>
      <c r="F470" s="105"/>
      <c r="G470" s="105"/>
      <c r="H470" s="82"/>
      <c r="I470" s="127"/>
      <c r="J470" s="127"/>
      <c r="K470" s="127"/>
      <c r="L470" s="127"/>
      <c r="M470" s="127"/>
      <c r="N470" s="127"/>
      <c r="O470" s="127"/>
      <c r="P470" s="127"/>
    </row>
    <row r="471" spans="1:16" ht="27" customHeight="1">
      <c r="A471" s="229" t="s">
        <v>172</v>
      </c>
      <c r="B471" s="32"/>
      <c r="C471" s="29">
        <v>50</v>
      </c>
      <c r="D471" s="79"/>
      <c r="E471" s="127"/>
      <c r="F471" s="105"/>
      <c r="G471" s="105"/>
      <c r="H471" s="41"/>
      <c r="I471" s="127"/>
      <c r="J471" s="127"/>
      <c r="K471" s="127"/>
      <c r="L471" s="127"/>
      <c r="M471" s="127"/>
      <c r="N471" s="127"/>
      <c r="O471" s="127"/>
      <c r="P471" s="127"/>
    </row>
    <row r="472" spans="1:16" ht="27" customHeight="1">
      <c r="A472" s="55" t="s">
        <v>90</v>
      </c>
      <c r="B472" s="32">
        <v>38</v>
      </c>
      <c r="C472" s="32">
        <v>38</v>
      </c>
      <c r="D472" s="79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</row>
    <row r="473" spans="1:16" ht="27" customHeight="1">
      <c r="A473" s="53" t="s">
        <v>17</v>
      </c>
      <c r="B473" s="37">
        <v>2.5</v>
      </c>
      <c r="C473" s="37">
        <v>2.5</v>
      </c>
      <c r="D473" s="79"/>
      <c r="E473" s="127"/>
      <c r="F473" s="105"/>
      <c r="G473" s="105"/>
      <c r="H473" s="82"/>
      <c r="I473" s="127"/>
      <c r="J473" s="127"/>
      <c r="K473" s="127"/>
      <c r="L473" s="127"/>
      <c r="M473" s="127"/>
      <c r="N473" s="127"/>
      <c r="O473" s="127"/>
      <c r="P473" s="127"/>
    </row>
    <row r="474" spans="1:16" ht="27" customHeight="1">
      <c r="A474" s="53" t="s">
        <v>15</v>
      </c>
      <c r="B474" s="37">
        <v>2.5</v>
      </c>
      <c r="C474" s="37">
        <v>2.5</v>
      </c>
      <c r="D474" s="79"/>
      <c r="E474" s="127"/>
      <c r="F474" s="105"/>
      <c r="G474" s="105"/>
      <c r="H474" s="82"/>
      <c r="I474" s="127"/>
      <c r="J474" s="127"/>
      <c r="K474" s="127"/>
      <c r="L474" s="127"/>
      <c r="M474" s="127"/>
      <c r="N474" s="127"/>
      <c r="O474" s="127"/>
      <c r="P474" s="127"/>
    </row>
    <row r="475" spans="1:16" ht="27" customHeight="1">
      <c r="A475" s="109" t="s">
        <v>199</v>
      </c>
      <c r="B475" s="32">
        <v>8</v>
      </c>
      <c r="C475" s="32">
        <v>8</v>
      </c>
      <c r="D475" s="79"/>
      <c r="E475" s="127"/>
      <c r="F475" s="105"/>
      <c r="G475" s="105"/>
      <c r="H475" s="82"/>
      <c r="I475" s="127"/>
      <c r="J475" s="127"/>
      <c r="K475" s="127"/>
      <c r="L475" s="127"/>
      <c r="M475" s="127"/>
      <c r="N475" s="127"/>
      <c r="O475" s="127"/>
      <c r="P475" s="127"/>
    </row>
    <row r="476" spans="1:16" ht="27" customHeight="1">
      <c r="A476" s="62" t="s">
        <v>3</v>
      </c>
      <c r="B476" s="37">
        <v>0.9</v>
      </c>
      <c r="C476" s="37">
        <v>0.9</v>
      </c>
      <c r="D476" s="79"/>
      <c r="E476" s="127"/>
      <c r="F476" s="105"/>
      <c r="G476" s="105"/>
      <c r="H476" s="82"/>
      <c r="I476" s="127"/>
      <c r="J476" s="127"/>
      <c r="K476" s="127"/>
      <c r="L476" s="127"/>
      <c r="M476" s="127"/>
      <c r="N476" s="127"/>
      <c r="O476" s="127"/>
      <c r="P476" s="127"/>
    </row>
    <row r="477" spans="1:16" ht="27" customHeight="1">
      <c r="A477" s="53" t="s">
        <v>87</v>
      </c>
      <c r="B477" s="37">
        <f>C477*1.25</f>
        <v>2.5</v>
      </c>
      <c r="C477" s="29">
        <v>2</v>
      </c>
      <c r="D477" s="79"/>
      <c r="E477" s="127"/>
      <c r="F477" s="105"/>
      <c r="G477" s="105"/>
      <c r="H477" s="82"/>
      <c r="I477" s="127"/>
      <c r="J477" s="127"/>
      <c r="K477" s="127"/>
      <c r="L477" s="127"/>
      <c r="M477" s="127"/>
      <c r="N477" s="127"/>
      <c r="O477" s="127"/>
      <c r="P477" s="127"/>
    </row>
    <row r="478" spans="1:16" ht="27" customHeight="1">
      <c r="A478" s="53" t="s">
        <v>13</v>
      </c>
      <c r="B478" s="37">
        <f>C478*1.33</f>
        <v>2.66</v>
      </c>
      <c r="C478" s="29">
        <v>2</v>
      </c>
      <c r="D478" s="79"/>
      <c r="E478" s="127"/>
      <c r="F478" s="105"/>
      <c r="G478" s="105"/>
      <c r="H478" s="82"/>
      <c r="I478" s="127"/>
      <c r="J478" s="127"/>
      <c r="K478" s="127"/>
      <c r="L478" s="127"/>
      <c r="M478" s="127"/>
      <c r="N478" s="127"/>
      <c r="O478" s="127"/>
      <c r="P478" s="127"/>
    </row>
    <row r="479" spans="1:16" ht="27" customHeight="1">
      <c r="A479" s="53" t="s">
        <v>14</v>
      </c>
      <c r="B479" s="38">
        <f>C479*1.19</f>
        <v>2.38</v>
      </c>
      <c r="C479" s="29">
        <v>2</v>
      </c>
      <c r="D479" s="79"/>
      <c r="E479" s="127"/>
      <c r="F479" s="105"/>
      <c r="G479" s="105"/>
      <c r="H479" s="82"/>
      <c r="I479" s="127"/>
      <c r="J479" s="127"/>
      <c r="K479" s="127"/>
      <c r="L479" s="127"/>
      <c r="M479" s="127"/>
      <c r="N479" s="127"/>
      <c r="O479" s="127"/>
      <c r="P479" s="127"/>
    </row>
    <row r="480" spans="1:16" ht="27" customHeight="1">
      <c r="A480" s="53" t="s">
        <v>173</v>
      </c>
      <c r="B480" s="32">
        <v>5</v>
      </c>
      <c r="C480" s="32">
        <v>5</v>
      </c>
      <c r="D480" s="79"/>
      <c r="E480" s="127"/>
      <c r="F480" s="105"/>
      <c r="G480" s="105"/>
      <c r="H480" s="82"/>
      <c r="I480" s="127"/>
      <c r="J480" s="127"/>
      <c r="K480" s="127"/>
      <c r="L480" s="127"/>
      <c r="M480" s="127"/>
      <c r="N480" s="127"/>
      <c r="O480" s="127"/>
      <c r="P480" s="127"/>
    </row>
    <row r="481" spans="1:16" s="72" customFormat="1" ht="27" customHeight="1">
      <c r="A481" s="335" t="s">
        <v>143</v>
      </c>
      <c r="B481" s="336"/>
      <c r="C481" s="337"/>
      <c r="D481" s="36">
        <v>180</v>
      </c>
      <c r="E481" s="88">
        <v>3.6</v>
      </c>
      <c r="F481" s="88">
        <v>3.9</v>
      </c>
      <c r="G481" s="88">
        <v>21.2</v>
      </c>
      <c r="H481" s="93">
        <f>G481*4+F481*9+E481*4</f>
        <v>134.3</v>
      </c>
      <c r="I481" s="88">
        <v>2.61</v>
      </c>
      <c r="J481" s="88">
        <v>0.1</v>
      </c>
      <c r="K481" s="88">
        <v>0</v>
      </c>
      <c r="L481" s="88">
        <v>0.4</v>
      </c>
      <c r="M481" s="88">
        <v>42.82</v>
      </c>
      <c r="N481" s="88">
        <v>93.17</v>
      </c>
      <c r="O481" s="88">
        <v>31.14</v>
      </c>
      <c r="P481" s="88">
        <v>1.1200000000000003</v>
      </c>
    </row>
    <row r="482" spans="1:16" ht="27" customHeight="1">
      <c r="A482" s="56" t="s">
        <v>9</v>
      </c>
      <c r="B482" s="34">
        <f>C482*1.33</f>
        <v>203.49</v>
      </c>
      <c r="C482" s="34">
        <v>153</v>
      </c>
      <c r="D482" s="33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</row>
    <row r="483" spans="1:16" ht="27" customHeight="1">
      <c r="A483" s="56" t="s">
        <v>10</v>
      </c>
      <c r="B483" s="34">
        <f>C483*1.43</f>
        <v>218.79</v>
      </c>
      <c r="C483" s="34">
        <v>153</v>
      </c>
      <c r="D483" s="33"/>
      <c r="E483" s="106"/>
      <c r="F483" s="106"/>
      <c r="G483" s="106"/>
      <c r="H483" s="98"/>
      <c r="I483" s="136"/>
      <c r="J483" s="136"/>
      <c r="K483" s="136"/>
      <c r="L483" s="136"/>
      <c r="M483" s="136"/>
      <c r="N483" s="136"/>
      <c r="O483" s="136"/>
      <c r="P483" s="136"/>
    </row>
    <row r="484" spans="1:16" s="72" customFormat="1" ht="27" customHeight="1">
      <c r="A484" s="56" t="s">
        <v>11</v>
      </c>
      <c r="B484" s="34">
        <f>C484*1.54</f>
        <v>235.62</v>
      </c>
      <c r="C484" s="34">
        <v>153</v>
      </c>
      <c r="D484" s="33"/>
      <c r="E484" s="106"/>
      <c r="F484" s="42"/>
      <c r="G484" s="42"/>
      <c r="H484" s="41"/>
      <c r="I484" s="136"/>
      <c r="J484" s="136"/>
      <c r="K484" s="136"/>
      <c r="L484" s="136"/>
      <c r="M484" s="136"/>
      <c r="N484" s="136"/>
      <c r="O484" s="136"/>
      <c r="P484" s="136"/>
    </row>
    <row r="485" spans="1:16" s="72" customFormat="1" ht="27" customHeight="1">
      <c r="A485" s="56" t="s">
        <v>12</v>
      </c>
      <c r="B485" s="34">
        <f>C485*1.67</f>
        <v>255.51</v>
      </c>
      <c r="C485" s="34">
        <v>153</v>
      </c>
      <c r="D485" s="33"/>
      <c r="E485" s="106"/>
      <c r="F485" s="42"/>
      <c r="G485" s="42"/>
      <c r="H485" s="41"/>
      <c r="I485" s="136"/>
      <c r="J485" s="136"/>
      <c r="K485" s="136"/>
      <c r="L485" s="136"/>
      <c r="M485" s="136"/>
      <c r="N485" s="136"/>
      <c r="O485" s="136"/>
      <c r="P485" s="136"/>
    </row>
    <row r="486" spans="1:16" s="72" customFormat="1" ht="27" customHeight="1">
      <c r="A486" s="56" t="s">
        <v>76</v>
      </c>
      <c r="B486" s="4">
        <v>29</v>
      </c>
      <c r="C486" s="4">
        <v>29</v>
      </c>
      <c r="D486" s="33"/>
      <c r="E486" s="106"/>
      <c r="F486" s="106"/>
      <c r="G486" s="106"/>
      <c r="H486" s="98"/>
      <c r="I486" s="106"/>
      <c r="J486" s="106"/>
      <c r="K486" s="106"/>
      <c r="L486" s="106"/>
      <c r="M486" s="106"/>
      <c r="N486" s="106"/>
      <c r="O486" s="106"/>
      <c r="P486" s="106"/>
    </row>
    <row r="487" spans="1:16" s="72" customFormat="1" ht="27" customHeight="1">
      <c r="A487" s="63" t="s">
        <v>58</v>
      </c>
      <c r="B487" s="101">
        <f>B486*460/1000</f>
        <v>13.34</v>
      </c>
      <c r="C487" s="101">
        <f>C486*460/1000</f>
        <v>13.34</v>
      </c>
      <c r="D487" s="33"/>
      <c r="E487" s="106"/>
      <c r="F487" s="106"/>
      <c r="G487" s="106"/>
      <c r="H487" s="98"/>
      <c r="I487" s="106"/>
      <c r="J487" s="106"/>
      <c r="K487" s="106"/>
      <c r="L487" s="106"/>
      <c r="M487" s="106"/>
      <c r="N487" s="106"/>
      <c r="O487" s="106"/>
      <c r="P487" s="106"/>
    </row>
    <row r="488" spans="1:16" s="72" customFormat="1" ht="27" customHeight="1">
      <c r="A488" s="63" t="s">
        <v>59</v>
      </c>
      <c r="B488" s="101">
        <f>B486*120/1000</f>
        <v>3.48</v>
      </c>
      <c r="C488" s="101">
        <f>C486*120/1000</f>
        <v>3.48</v>
      </c>
      <c r="D488" s="33"/>
      <c r="E488" s="106"/>
      <c r="F488" s="106"/>
      <c r="G488" s="106"/>
      <c r="H488" s="98"/>
      <c r="I488" s="106"/>
      <c r="J488" s="106"/>
      <c r="K488" s="106"/>
      <c r="L488" s="106"/>
      <c r="M488" s="106"/>
      <c r="N488" s="106"/>
      <c r="O488" s="106"/>
      <c r="P488" s="106"/>
    </row>
    <row r="489" spans="1:16" ht="27" customHeight="1">
      <c r="A489" s="60" t="s">
        <v>127</v>
      </c>
      <c r="B489" s="98">
        <f>B486-B487</f>
        <v>15.66</v>
      </c>
      <c r="C489" s="98">
        <f>C486-C487</f>
        <v>15.66</v>
      </c>
      <c r="D489" s="33"/>
      <c r="E489" s="106"/>
      <c r="F489" s="106"/>
      <c r="G489" s="106"/>
      <c r="H489" s="98"/>
      <c r="I489" s="106"/>
      <c r="J489" s="106"/>
      <c r="K489" s="106"/>
      <c r="L489" s="106"/>
      <c r="M489" s="106"/>
      <c r="N489" s="106"/>
      <c r="O489" s="106"/>
      <c r="P489" s="106"/>
    </row>
    <row r="490" spans="1:16" ht="27" customHeight="1">
      <c r="A490" s="60" t="s">
        <v>128</v>
      </c>
      <c r="B490" s="98">
        <f>B486-B488</f>
        <v>25.52</v>
      </c>
      <c r="C490" s="98">
        <f>C486-C488</f>
        <v>25.52</v>
      </c>
      <c r="D490" s="33"/>
      <c r="E490" s="106"/>
      <c r="F490" s="106"/>
      <c r="G490" s="106"/>
      <c r="H490" s="98"/>
      <c r="I490" s="106"/>
      <c r="J490" s="106"/>
      <c r="K490" s="106"/>
      <c r="L490" s="106"/>
      <c r="M490" s="106"/>
      <c r="N490" s="106"/>
      <c r="O490" s="106"/>
      <c r="P490" s="106"/>
    </row>
    <row r="491" spans="1:16" ht="27" customHeight="1">
      <c r="A491" s="53" t="s">
        <v>15</v>
      </c>
      <c r="B491" s="32">
        <v>5</v>
      </c>
      <c r="C491" s="32">
        <v>5</v>
      </c>
      <c r="D491" s="33"/>
      <c r="E491" s="106"/>
      <c r="F491" s="106"/>
      <c r="G491" s="106"/>
      <c r="H491" s="98"/>
      <c r="I491" s="106"/>
      <c r="J491" s="106"/>
      <c r="K491" s="106"/>
      <c r="L491" s="106"/>
      <c r="M491" s="106"/>
      <c r="N491" s="106"/>
      <c r="O491" s="106"/>
      <c r="P491" s="106"/>
    </row>
    <row r="492" spans="1:16" ht="27" customHeight="1">
      <c r="A492" s="325" t="s">
        <v>197</v>
      </c>
      <c r="B492" s="325"/>
      <c r="C492" s="325"/>
      <c r="D492" s="40" t="s">
        <v>291</v>
      </c>
      <c r="E492" s="40">
        <v>1.4</v>
      </c>
      <c r="F492" s="40">
        <v>5.1</v>
      </c>
      <c r="G492" s="40">
        <v>18.8</v>
      </c>
      <c r="H492" s="41">
        <f>G492*4+F492*9+E492*4</f>
        <v>126.69999999999999</v>
      </c>
      <c r="I492" s="42">
        <v>0</v>
      </c>
      <c r="J492" s="42">
        <v>0</v>
      </c>
      <c r="K492" s="42">
        <v>0</v>
      </c>
      <c r="L492" s="42">
        <v>0</v>
      </c>
      <c r="M492" s="42">
        <v>0.19</v>
      </c>
      <c r="N492" s="42">
        <v>0</v>
      </c>
      <c r="O492" s="42">
        <v>0</v>
      </c>
      <c r="P492" s="42">
        <v>0.019</v>
      </c>
    </row>
    <row r="493" spans="1:16" ht="27" customHeight="1">
      <c r="A493" s="56" t="s">
        <v>205</v>
      </c>
      <c r="B493" s="106">
        <v>0.4</v>
      </c>
      <c r="C493" s="106">
        <v>0.4</v>
      </c>
      <c r="D493" s="64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</row>
    <row r="494" spans="1:16" s="72" customFormat="1" ht="27" customHeight="1">
      <c r="A494" s="60" t="s">
        <v>248</v>
      </c>
      <c r="B494" s="98">
        <v>15</v>
      </c>
      <c r="C494" s="98">
        <v>15</v>
      </c>
      <c r="D494" s="64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</row>
    <row r="495" spans="1:16" ht="27" customHeight="1">
      <c r="A495" s="219" t="s">
        <v>28</v>
      </c>
      <c r="B495" s="91">
        <v>30</v>
      </c>
      <c r="C495" s="91">
        <v>30</v>
      </c>
      <c r="D495" s="40">
        <v>30</v>
      </c>
      <c r="E495" s="42">
        <v>1.41</v>
      </c>
      <c r="F495" s="42">
        <v>0.3</v>
      </c>
      <c r="G495" s="42">
        <v>13.11</v>
      </c>
      <c r="H495" s="41">
        <v>60.78000000000001</v>
      </c>
      <c r="I495" s="42">
        <v>0</v>
      </c>
      <c r="J495" s="42">
        <v>0.024</v>
      </c>
      <c r="K495" s="42">
        <v>0</v>
      </c>
      <c r="L495" s="42">
        <v>0</v>
      </c>
      <c r="M495" s="42">
        <v>5.4</v>
      </c>
      <c r="N495" s="42">
        <v>26.1</v>
      </c>
      <c r="O495" s="42">
        <v>5.7</v>
      </c>
      <c r="P495" s="42">
        <v>0.8400000000000001</v>
      </c>
    </row>
    <row r="496" spans="1:16" ht="27" customHeight="1">
      <c r="A496" s="312" t="s">
        <v>276</v>
      </c>
      <c r="B496" s="312"/>
      <c r="C496" s="312"/>
      <c r="D496" s="312"/>
      <c r="E496" s="107">
        <f aca="true" t="shared" si="14" ref="E496:P496">(E7+E56+E83+E115+E145+E183+E206+E234+E275+E305+E359+E398+E428+E456)/14</f>
        <v>23.976498599439775</v>
      </c>
      <c r="F496" s="107">
        <f t="shared" si="14"/>
        <v>22.38063025210084</v>
      </c>
      <c r="G496" s="107">
        <f t="shared" si="14"/>
        <v>68.13834733893557</v>
      </c>
      <c r="H496" s="107">
        <f t="shared" si="14"/>
        <v>569.885056022409</v>
      </c>
      <c r="I496" s="107">
        <f t="shared" si="14"/>
        <v>7.865883731697807</v>
      </c>
      <c r="J496" s="111">
        <f t="shared" si="14"/>
        <v>0.24534379392782754</v>
      </c>
      <c r="K496" s="111">
        <f t="shared" si="14"/>
        <v>0.41251526251526244</v>
      </c>
      <c r="L496" s="111">
        <f t="shared" si="14"/>
        <v>3.6142108561373263</v>
      </c>
      <c r="M496" s="107">
        <f t="shared" si="14"/>
        <v>249.90966692830983</v>
      </c>
      <c r="N496" s="107">
        <f t="shared" si="14"/>
        <v>368.45454766265476</v>
      </c>
      <c r="O496" s="107">
        <f t="shared" si="14"/>
        <v>74.19362349555207</v>
      </c>
      <c r="P496" s="107">
        <f t="shared" si="14"/>
        <v>3.6186095848595845</v>
      </c>
    </row>
    <row r="497" spans="1:16" s="72" customFormat="1" ht="27" customHeight="1">
      <c r="A497" s="297" t="s">
        <v>267</v>
      </c>
      <c r="B497" s="297"/>
      <c r="C497" s="297"/>
      <c r="D497" s="297"/>
      <c r="E497" s="244">
        <v>77</v>
      </c>
      <c r="F497" s="244">
        <v>79</v>
      </c>
      <c r="G497" s="244">
        <v>335</v>
      </c>
      <c r="H497" s="244">
        <v>2350</v>
      </c>
      <c r="I497" s="107">
        <v>60</v>
      </c>
      <c r="J497" s="111">
        <v>1.2</v>
      </c>
      <c r="K497" s="111">
        <v>0.7</v>
      </c>
      <c r="L497" s="107">
        <v>10</v>
      </c>
      <c r="M497" s="107">
        <v>1100</v>
      </c>
      <c r="N497" s="107">
        <v>1650</v>
      </c>
      <c r="O497" s="107">
        <v>250</v>
      </c>
      <c r="P497" s="107">
        <v>12</v>
      </c>
    </row>
    <row r="498" spans="1:16" ht="27" customHeight="1">
      <c r="A498" s="297" t="s">
        <v>268</v>
      </c>
      <c r="B498" s="297"/>
      <c r="C498" s="297"/>
      <c r="D498" s="297"/>
      <c r="E498" s="244">
        <v>90</v>
      </c>
      <c r="F498" s="244">
        <v>92</v>
      </c>
      <c r="G498" s="244">
        <v>383</v>
      </c>
      <c r="H498" s="244">
        <v>2713</v>
      </c>
      <c r="I498" s="107">
        <v>70</v>
      </c>
      <c r="J498" s="111">
        <v>1.4</v>
      </c>
      <c r="K498" s="111">
        <v>0.9</v>
      </c>
      <c r="L498" s="107">
        <v>12</v>
      </c>
      <c r="M498" s="107">
        <v>1200</v>
      </c>
      <c r="N498" s="107">
        <v>1800</v>
      </c>
      <c r="O498" s="107">
        <v>300</v>
      </c>
      <c r="P498" s="107">
        <v>17</v>
      </c>
    </row>
    <row r="499" spans="1:16" ht="27" customHeight="1">
      <c r="A499" s="298" t="s">
        <v>269</v>
      </c>
      <c r="B499" s="298"/>
      <c r="C499" s="298"/>
      <c r="D499" s="298"/>
      <c r="E499" s="250">
        <f>(E498+E497)/2</f>
        <v>83.5</v>
      </c>
      <c r="F499" s="250">
        <f aca="true" t="shared" si="15" ref="F499:P499">(F498+F497)/2</f>
        <v>85.5</v>
      </c>
      <c r="G499" s="250">
        <f t="shared" si="15"/>
        <v>359</v>
      </c>
      <c r="H499" s="250">
        <f t="shared" si="15"/>
        <v>2531.5</v>
      </c>
      <c r="I499" s="250">
        <f t="shared" si="15"/>
        <v>65</v>
      </c>
      <c r="J499" s="251">
        <f t="shared" si="15"/>
        <v>1.2999999999999998</v>
      </c>
      <c r="K499" s="251">
        <f t="shared" si="15"/>
        <v>0.8</v>
      </c>
      <c r="L499" s="250">
        <f t="shared" si="15"/>
        <v>11</v>
      </c>
      <c r="M499" s="250">
        <f t="shared" si="15"/>
        <v>1150</v>
      </c>
      <c r="N499" s="250">
        <f t="shared" si="15"/>
        <v>1725</v>
      </c>
      <c r="O499" s="250">
        <f t="shared" si="15"/>
        <v>275</v>
      </c>
      <c r="P499" s="250">
        <f t="shared" si="15"/>
        <v>14.5</v>
      </c>
    </row>
    <row r="500" spans="1:16" ht="27" customHeight="1">
      <c r="A500" s="296" t="s">
        <v>278</v>
      </c>
      <c r="B500" s="296"/>
      <c r="C500" s="296"/>
      <c r="D500" s="296"/>
      <c r="E500" s="245">
        <f>E499*25/100</f>
        <v>20.875</v>
      </c>
      <c r="F500" s="245">
        <f aca="true" t="shared" si="16" ref="F500:P500">F499*25/100</f>
        <v>21.375</v>
      </c>
      <c r="G500" s="245">
        <f t="shared" si="16"/>
        <v>89.75</v>
      </c>
      <c r="H500" s="245">
        <f t="shared" si="16"/>
        <v>632.875</v>
      </c>
      <c r="I500" s="245">
        <f t="shared" si="16"/>
        <v>16.25</v>
      </c>
      <c r="J500" s="272">
        <f t="shared" si="16"/>
        <v>0.32499999999999996</v>
      </c>
      <c r="K500" s="273">
        <f t="shared" si="16"/>
        <v>0.2</v>
      </c>
      <c r="L500" s="246">
        <f t="shared" si="16"/>
        <v>2.75</v>
      </c>
      <c r="M500" s="245">
        <f t="shared" si="16"/>
        <v>287.5</v>
      </c>
      <c r="N500" s="245">
        <f t="shared" si="16"/>
        <v>431.25</v>
      </c>
      <c r="O500" s="245">
        <f t="shared" si="16"/>
        <v>68.75</v>
      </c>
      <c r="P500" s="246">
        <f t="shared" si="16"/>
        <v>3.625</v>
      </c>
    </row>
    <row r="501" spans="1:16" ht="27" customHeight="1">
      <c r="A501" s="295" t="s">
        <v>279</v>
      </c>
      <c r="B501" s="295"/>
      <c r="C501" s="295"/>
      <c r="D501" s="295"/>
      <c r="E501" s="247">
        <v>22</v>
      </c>
      <c r="F501" s="247">
        <v>22</v>
      </c>
      <c r="G501" s="247">
        <v>95</v>
      </c>
      <c r="H501" s="247">
        <v>665</v>
      </c>
      <c r="I501" s="247">
        <v>16.8</v>
      </c>
      <c r="J501" s="275">
        <v>0.35</v>
      </c>
      <c r="K501" s="249">
        <v>0.21</v>
      </c>
      <c r="L501" s="248">
        <v>2.9</v>
      </c>
      <c r="M501" s="247">
        <v>302</v>
      </c>
      <c r="N501" s="247">
        <v>453</v>
      </c>
      <c r="O501" s="247">
        <v>72</v>
      </c>
      <c r="P501" s="248">
        <v>3.8</v>
      </c>
    </row>
    <row r="502" spans="1:16" ht="27" customHeight="1">
      <c r="A502" s="295" t="s">
        <v>280</v>
      </c>
      <c r="B502" s="295"/>
      <c r="C502" s="295"/>
      <c r="D502" s="295"/>
      <c r="E502" s="247">
        <v>20</v>
      </c>
      <c r="F502" s="247">
        <v>20</v>
      </c>
      <c r="G502" s="247">
        <v>85.5</v>
      </c>
      <c r="H502" s="247">
        <v>601</v>
      </c>
      <c r="I502" s="247">
        <v>15.2</v>
      </c>
      <c r="J502" s="275">
        <v>0.31</v>
      </c>
      <c r="K502" s="249">
        <v>0.19</v>
      </c>
      <c r="L502" s="248">
        <v>2.7</v>
      </c>
      <c r="M502" s="247">
        <v>273.6</v>
      </c>
      <c r="N502" s="247">
        <v>409</v>
      </c>
      <c r="O502" s="247">
        <v>65.6</v>
      </c>
      <c r="P502" s="248">
        <v>3.4</v>
      </c>
    </row>
    <row r="503" spans="1:16" s="72" customFormat="1" ht="27" customHeight="1">
      <c r="A503" s="296" t="s">
        <v>283</v>
      </c>
      <c r="B503" s="296"/>
      <c r="C503" s="296"/>
      <c r="D503" s="296"/>
      <c r="E503" s="245">
        <f>E499*20/100</f>
        <v>16.7</v>
      </c>
      <c r="F503" s="245">
        <f aca="true" t="shared" si="17" ref="F503:P503">F499*20/100</f>
        <v>17.1</v>
      </c>
      <c r="G503" s="245">
        <f t="shared" si="17"/>
        <v>71.8</v>
      </c>
      <c r="H503" s="245">
        <f t="shared" si="17"/>
        <v>506.3</v>
      </c>
      <c r="I503" s="274">
        <f t="shared" si="17"/>
        <v>13</v>
      </c>
      <c r="J503" s="272">
        <f t="shared" si="17"/>
        <v>0.25999999999999995</v>
      </c>
      <c r="K503" s="273">
        <f t="shared" si="17"/>
        <v>0.16</v>
      </c>
      <c r="L503" s="246">
        <f t="shared" si="17"/>
        <v>2.2</v>
      </c>
      <c r="M503" s="245">
        <f t="shared" si="17"/>
        <v>230</v>
      </c>
      <c r="N503" s="245">
        <f t="shared" si="17"/>
        <v>345</v>
      </c>
      <c r="O503" s="245">
        <f t="shared" si="17"/>
        <v>55</v>
      </c>
      <c r="P503" s="246">
        <f t="shared" si="17"/>
        <v>2.9</v>
      </c>
    </row>
    <row r="504" spans="1:16" s="133" customFormat="1" ht="27" customHeight="1">
      <c r="A504" s="295" t="s">
        <v>281</v>
      </c>
      <c r="B504" s="295"/>
      <c r="C504" s="295"/>
      <c r="D504" s="295"/>
      <c r="E504" s="247">
        <v>17.8</v>
      </c>
      <c r="F504" s="247">
        <v>17.8</v>
      </c>
      <c r="G504" s="247">
        <v>76</v>
      </c>
      <c r="H504" s="247">
        <v>531</v>
      </c>
      <c r="I504" s="248">
        <v>13.6</v>
      </c>
      <c r="J504" s="275">
        <v>0.27</v>
      </c>
      <c r="K504" s="249">
        <v>0.17</v>
      </c>
      <c r="L504" s="248">
        <v>2.3</v>
      </c>
      <c r="M504" s="247">
        <v>242</v>
      </c>
      <c r="N504" s="247">
        <v>362</v>
      </c>
      <c r="O504" s="247">
        <v>58</v>
      </c>
      <c r="P504" s="248">
        <v>3</v>
      </c>
    </row>
    <row r="505" spans="1:16" s="72" customFormat="1" ht="27" customHeight="1">
      <c r="A505" s="295" t="s">
        <v>282</v>
      </c>
      <c r="B505" s="295"/>
      <c r="C505" s="295"/>
      <c r="D505" s="295"/>
      <c r="E505" s="247">
        <v>16.2</v>
      </c>
      <c r="F505" s="247">
        <v>16.2</v>
      </c>
      <c r="G505" s="247">
        <v>68</v>
      </c>
      <c r="H505" s="247">
        <v>481</v>
      </c>
      <c r="I505" s="248">
        <v>12.4</v>
      </c>
      <c r="J505" s="275">
        <v>0.25</v>
      </c>
      <c r="K505" s="249">
        <v>0.15</v>
      </c>
      <c r="L505" s="248">
        <v>2.1</v>
      </c>
      <c r="M505" s="247">
        <v>219</v>
      </c>
      <c r="N505" s="247">
        <v>328</v>
      </c>
      <c r="O505" s="247">
        <v>52</v>
      </c>
      <c r="P505" s="248">
        <v>2.8</v>
      </c>
    </row>
    <row r="506" spans="1:16" s="72" customFormat="1" ht="27" customHeight="1">
      <c r="A506" s="155"/>
      <c r="B506" s="156"/>
      <c r="C506" s="156"/>
      <c r="D506" s="156"/>
      <c r="E506" s="139"/>
      <c r="F506" s="139"/>
      <c r="G506" s="139"/>
      <c r="H506" s="157"/>
      <c r="I506" s="139"/>
      <c r="J506" s="139"/>
      <c r="K506" s="139"/>
      <c r="L506" s="139"/>
      <c r="M506" s="139"/>
      <c r="N506" s="139"/>
      <c r="O506" s="139"/>
      <c r="P506" s="139"/>
    </row>
    <row r="508" spans="1:16" s="72" customFormat="1" ht="27" customHeight="1">
      <c r="A508" s="155"/>
      <c r="B508" s="156"/>
      <c r="C508" s="156"/>
      <c r="D508" s="156"/>
      <c r="E508" s="139"/>
      <c r="F508" s="139"/>
      <c r="G508" s="139"/>
      <c r="H508" s="157"/>
      <c r="I508" s="139"/>
      <c r="J508" s="139"/>
      <c r="K508" s="139"/>
      <c r="L508" s="139"/>
      <c r="M508" s="139"/>
      <c r="N508" s="139"/>
      <c r="O508" s="139"/>
      <c r="P508" s="139"/>
    </row>
    <row r="509" spans="1:16" s="72" customFormat="1" ht="27" customHeight="1">
      <c r="A509" s="155"/>
      <c r="B509" s="156"/>
      <c r="C509" s="156"/>
      <c r="D509" s="156"/>
      <c r="E509" s="139"/>
      <c r="F509" s="139"/>
      <c r="G509" s="139"/>
      <c r="H509" s="157"/>
      <c r="I509" s="139"/>
      <c r="J509" s="139"/>
      <c r="K509" s="139"/>
      <c r="L509" s="139"/>
      <c r="M509" s="139"/>
      <c r="N509" s="139"/>
      <c r="O509" s="139"/>
      <c r="P509" s="139"/>
    </row>
    <row r="514" spans="1:16" s="72" customFormat="1" ht="27" customHeight="1">
      <c r="A514" s="155"/>
      <c r="B514" s="156"/>
      <c r="C514" s="156"/>
      <c r="D514" s="156"/>
      <c r="E514" s="139"/>
      <c r="F514" s="139"/>
      <c r="G514" s="139"/>
      <c r="H514" s="157"/>
      <c r="I514" s="139"/>
      <c r="J514" s="139"/>
      <c r="K514" s="139"/>
      <c r="L514" s="139"/>
      <c r="M514" s="139"/>
      <c r="N514" s="139"/>
      <c r="O514" s="139"/>
      <c r="P514" s="139"/>
    </row>
    <row r="517" spans="18:19" ht="27" customHeight="1">
      <c r="R517" s="72"/>
      <c r="S517" s="164"/>
    </row>
    <row r="518" spans="18:19" ht="27" customHeight="1">
      <c r="R518" s="72"/>
      <c r="S518" s="164"/>
    </row>
    <row r="520" spans="18:19" ht="27" customHeight="1">
      <c r="R520" s="72"/>
      <c r="S520" s="164"/>
    </row>
    <row r="522" spans="18:19" ht="27" customHeight="1">
      <c r="R522" s="72"/>
      <c r="S522" s="164"/>
    </row>
    <row r="526" ht="27" customHeight="1">
      <c r="R526" s="147"/>
    </row>
    <row r="534" spans="18:19" ht="27" customHeight="1">
      <c r="R534" s="72"/>
      <c r="S534" s="164"/>
    </row>
    <row r="537" spans="18:19" ht="44.25" customHeight="1">
      <c r="R537" s="72"/>
      <c r="S537" s="164"/>
    </row>
    <row r="544" spans="1:19" s="72" customFormat="1" ht="27" customHeight="1">
      <c r="A544" s="155"/>
      <c r="B544" s="156"/>
      <c r="C544" s="156"/>
      <c r="D544" s="156"/>
      <c r="E544" s="139"/>
      <c r="F544" s="139"/>
      <c r="G544" s="139"/>
      <c r="H544" s="157"/>
      <c r="I544" s="139"/>
      <c r="J544" s="139"/>
      <c r="K544" s="139"/>
      <c r="L544" s="139"/>
      <c r="M544" s="139"/>
      <c r="N544" s="139"/>
      <c r="O544" s="139"/>
      <c r="P544" s="139"/>
      <c r="S544" s="164"/>
    </row>
    <row r="545" spans="1:19" s="72" customFormat="1" ht="27" customHeight="1">
      <c r="A545" s="155"/>
      <c r="B545" s="156"/>
      <c r="C545" s="156"/>
      <c r="D545" s="156"/>
      <c r="E545" s="139"/>
      <c r="F545" s="139"/>
      <c r="G545" s="139"/>
      <c r="H545" s="157"/>
      <c r="I545" s="139"/>
      <c r="J545" s="139"/>
      <c r="K545" s="139"/>
      <c r="L545" s="139"/>
      <c r="M545" s="139"/>
      <c r="N545" s="139"/>
      <c r="O545" s="139"/>
      <c r="P545" s="139"/>
      <c r="S545" s="198"/>
    </row>
    <row r="547" spans="1:19" s="72" customFormat="1" ht="27" customHeight="1">
      <c r="A547" s="155"/>
      <c r="B547" s="156"/>
      <c r="C547" s="156"/>
      <c r="D547" s="156"/>
      <c r="E547" s="139"/>
      <c r="F547" s="139"/>
      <c r="G547" s="139"/>
      <c r="H547" s="157"/>
      <c r="I547" s="139"/>
      <c r="J547" s="139"/>
      <c r="K547" s="139"/>
      <c r="L547" s="139"/>
      <c r="M547" s="139"/>
      <c r="N547" s="139"/>
      <c r="O547" s="139"/>
      <c r="P547" s="139"/>
      <c r="S547" s="198"/>
    </row>
    <row r="548" spans="1:19" s="146" customFormat="1" ht="27" customHeight="1">
      <c r="A548" s="155"/>
      <c r="B548" s="156"/>
      <c r="C548" s="156"/>
      <c r="D548" s="156"/>
      <c r="E548" s="139"/>
      <c r="F548" s="139"/>
      <c r="G548" s="139"/>
      <c r="H548" s="157"/>
      <c r="I548" s="139"/>
      <c r="J548" s="139"/>
      <c r="K548" s="139"/>
      <c r="L548" s="139"/>
      <c r="M548" s="139"/>
      <c r="N548" s="139"/>
      <c r="O548" s="139"/>
      <c r="P548" s="139"/>
      <c r="S548" s="198"/>
    </row>
    <row r="549" spans="1:19" s="72" customFormat="1" ht="27" customHeight="1">
      <c r="A549" s="155"/>
      <c r="B549" s="156"/>
      <c r="C549" s="156"/>
      <c r="D549" s="156"/>
      <c r="E549" s="139"/>
      <c r="F549" s="139"/>
      <c r="G549" s="139"/>
      <c r="H549" s="157"/>
      <c r="I549" s="139"/>
      <c r="J549" s="139"/>
      <c r="K549" s="139"/>
      <c r="L549" s="139"/>
      <c r="M549" s="139"/>
      <c r="N549" s="139"/>
      <c r="O549" s="139"/>
      <c r="P549" s="139"/>
      <c r="S549" s="198"/>
    </row>
    <row r="550" spans="1:19" s="72" customFormat="1" ht="27" customHeight="1">
      <c r="A550" s="155"/>
      <c r="B550" s="156"/>
      <c r="C550" s="156"/>
      <c r="D550" s="156"/>
      <c r="E550" s="139"/>
      <c r="F550" s="139"/>
      <c r="G550" s="139"/>
      <c r="H550" s="157"/>
      <c r="I550" s="139"/>
      <c r="J550" s="139"/>
      <c r="K550" s="139"/>
      <c r="L550" s="139"/>
      <c r="M550" s="139"/>
      <c r="N550" s="139"/>
      <c r="O550" s="139"/>
      <c r="P550" s="139"/>
      <c r="S550" s="198"/>
    </row>
    <row r="551" spans="1:19" s="72" customFormat="1" ht="44.25" customHeight="1">
      <c r="A551" s="155"/>
      <c r="B551" s="156"/>
      <c r="C551" s="156"/>
      <c r="D551" s="156"/>
      <c r="E551" s="139"/>
      <c r="F551" s="139"/>
      <c r="G551" s="139"/>
      <c r="H551" s="157"/>
      <c r="I551" s="139"/>
      <c r="J551" s="139"/>
      <c r="K551" s="139"/>
      <c r="L551" s="139"/>
      <c r="M551" s="139"/>
      <c r="N551" s="139"/>
      <c r="O551" s="139"/>
      <c r="P551" s="139"/>
      <c r="S551" s="198"/>
    </row>
    <row r="552" spans="1:19" s="72" customFormat="1" ht="27" customHeight="1">
      <c r="A552" s="155"/>
      <c r="B552" s="156"/>
      <c r="C552" s="156"/>
      <c r="D552" s="156"/>
      <c r="E552" s="139"/>
      <c r="F552" s="139"/>
      <c r="G552" s="139"/>
      <c r="H552" s="157"/>
      <c r="I552" s="139"/>
      <c r="J552" s="139"/>
      <c r="K552" s="139"/>
      <c r="L552" s="139"/>
      <c r="M552" s="139"/>
      <c r="N552" s="139"/>
      <c r="O552" s="139"/>
      <c r="P552" s="139"/>
      <c r="S552" s="198"/>
    </row>
    <row r="553" spans="1:19" s="72" customFormat="1" ht="27" customHeight="1">
      <c r="A553" s="155"/>
      <c r="B553" s="156"/>
      <c r="C553" s="156"/>
      <c r="D553" s="156"/>
      <c r="E553" s="139"/>
      <c r="F553" s="139"/>
      <c r="G553" s="139"/>
      <c r="H553" s="157"/>
      <c r="I553" s="139"/>
      <c r="J553" s="139"/>
      <c r="K553" s="139"/>
      <c r="L553" s="139"/>
      <c r="M553" s="139"/>
      <c r="N553" s="139"/>
      <c r="O553" s="139"/>
      <c r="P553" s="139"/>
      <c r="S553" s="198"/>
    </row>
    <row r="554" spans="1:19" s="72" customFormat="1" ht="27" customHeight="1">
      <c r="A554" s="155"/>
      <c r="B554" s="156"/>
      <c r="C554" s="156"/>
      <c r="D554" s="156"/>
      <c r="E554" s="139"/>
      <c r="F554" s="139"/>
      <c r="G554" s="139"/>
      <c r="H554" s="157"/>
      <c r="I554" s="139"/>
      <c r="J554" s="139"/>
      <c r="K554" s="139"/>
      <c r="L554" s="139"/>
      <c r="M554" s="139"/>
      <c r="N554" s="139"/>
      <c r="O554" s="139"/>
      <c r="P554" s="139"/>
      <c r="S554" s="198"/>
    </row>
    <row r="555" spans="1:19" s="72" customFormat="1" ht="27" customHeight="1">
      <c r="A555" s="155"/>
      <c r="B555" s="156"/>
      <c r="C555" s="156"/>
      <c r="D555" s="156"/>
      <c r="E555" s="139"/>
      <c r="F555" s="139"/>
      <c r="G555" s="139"/>
      <c r="H555" s="157"/>
      <c r="I555" s="139"/>
      <c r="J555" s="139"/>
      <c r="K555" s="139"/>
      <c r="L555" s="139"/>
      <c r="M555" s="139"/>
      <c r="N555" s="139"/>
      <c r="O555" s="139"/>
      <c r="P555" s="139"/>
      <c r="S555" s="198"/>
    </row>
    <row r="556" spans="1:19" s="72" customFormat="1" ht="27" customHeight="1">
      <c r="A556" s="155"/>
      <c r="B556" s="156"/>
      <c r="C556" s="156"/>
      <c r="D556" s="156"/>
      <c r="E556" s="139"/>
      <c r="F556" s="139"/>
      <c r="G556" s="139"/>
      <c r="H556" s="157"/>
      <c r="I556" s="139"/>
      <c r="J556" s="139"/>
      <c r="K556" s="139"/>
      <c r="L556" s="139"/>
      <c r="M556" s="139"/>
      <c r="N556" s="139"/>
      <c r="O556" s="139"/>
      <c r="P556" s="139"/>
      <c r="S556" s="198"/>
    </row>
    <row r="558" spans="1:19" s="72" customFormat="1" ht="27" customHeight="1">
      <c r="A558" s="155"/>
      <c r="B558" s="156"/>
      <c r="C558" s="156"/>
      <c r="D558" s="156"/>
      <c r="E558" s="139"/>
      <c r="F558" s="139"/>
      <c r="G558" s="139"/>
      <c r="H558" s="157"/>
      <c r="I558" s="139"/>
      <c r="J558" s="139"/>
      <c r="K558" s="139"/>
      <c r="L558" s="139"/>
      <c r="M558" s="139"/>
      <c r="N558" s="139"/>
      <c r="O558" s="139"/>
      <c r="P558" s="139"/>
      <c r="S558" s="198"/>
    </row>
    <row r="560" spans="1:16" s="72" customFormat="1" ht="27" customHeight="1">
      <c r="A560" s="155"/>
      <c r="B560" s="156"/>
      <c r="C560" s="156"/>
      <c r="D560" s="156"/>
      <c r="E560" s="139"/>
      <c r="F560" s="139"/>
      <c r="G560" s="139"/>
      <c r="H560" s="157"/>
      <c r="I560" s="139"/>
      <c r="J560" s="139"/>
      <c r="K560" s="139"/>
      <c r="L560" s="139"/>
      <c r="M560" s="139"/>
      <c r="N560" s="139"/>
      <c r="O560" s="139"/>
      <c r="P560" s="139"/>
    </row>
    <row r="561" spans="1:16" s="72" customFormat="1" ht="27" customHeight="1">
      <c r="A561" s="155"/>
      <c r="B561" s="156"/>
      <c r="C561" s="156"/>
      <c r="D561" s="156"/>
      <c r="E561" s="139"/>
      <c r="F561" s="139"/>
      <c r="G561" s="139"/>
      <c r="H561" s="157"/>
      <c r="I561" s="139"/>
      <c r="J561" s="139"/>
      <c r="K561" s="139"/>
      <c r="L561" s="139"/>
      <c r="M561" s="139"/>
      <c r="N561" s="139"/>
      <c r="O561" s="139"/>
      <c r="P561" s="139"/>
    </row>
    <row r="562" spans="1:16" s="72" customFormat="1" ht="27" customHeight="1">
      <c r="A562" s="155"/>
      <c r="B562" s="156"/>
      <c r="C562" s="156"/>
      <c r="D562" s="156"/>
      <c r="E562" s="139"/>
      <c r="F562" s="139"/>
      <c r="G562" s="139"/>
      <c r="H562" s="157"/>
      <c r="I562" s="139"/>
      <c r="J562" s="139"/>
      <c r="K562" s="139"/>
      <c r="L562" s="139"/>
      <c r="M562" s="139"/>
      <c r="N562" s="139"/>
      <c r="O562" s="139"/>
      <c r="P562" s="139"/>
    </row>
    <row r="563" spans="1:16" s="72" customFormat="1" ht="27" customHeight="1">
      <c r="A563" s="155"/>
      <c r="B563" s="156"/>
      <c r="C563" s="156"/>
      <c r="D563" s="156"/>
      <c r="E563" s="139"/>
      <c r="F563" s="139"/>
      <c r="G563" s="139"/>
      <c r="H563" s="157"/>
      <c r="I563" s="139"/>
      <c r="J563" s="139"/>
      <c r="K563" s="139"/>
      <c r="L563" s="139"/>
      <c r="M563" s="139"/>
      <c r="N563" s="139"/>
      <c r="O563" s="139"/>
      <c r="P563" s="139"/>
    </row>
    <row r="564" spans="1:16" s="72" customFormat="1" ht="27" customHeight="1">
      <c r="A564" s="155"/>
      <c r="B564" s="156"/>
      <c r="C564" s="156"/>
      <c r="D564" s="156"/>
      <c r="E564" s="139"/>
      <c r="F564" s="139"/>
      <c r="G564" s="139"/>
      <c r="H564" s="157"/>
      <c r="I564" s="139"/>
      <c r="J564" s="139"/>
      <c r="K564" s="139"/>
      <c r="L564" s="139"/>
      <c r="M564" s="139"/>
      <c r="N564" s="139"/>
      <c r="O564" s="139"/>
      <c r="P564" s="139"/>
    </row>
    <row r="565" spans="1:16" s="72" customFormat="1" ht="27" customHeight="1">
      <c r="A565" s="155"/>
      <c r="B565" s="156"/>
      <c r="C565" s="156"/>
      <c r="D565" s="156"/>
      <c r="E565" s="139"/>
      <c r="F565" s="139"/>
      <c r="G565" s="139"/>
      <c r="H565" s="157"/>
      <c r="I565" s="139"/>
      <c r="J565" s="139"/>
      <c r="K565" s="139"/>
      <c r="L565" s="139"/>
      <c r="M565" s="139"/>
      <c r="N565" s="139"/>
      <c r="O565" s="139"/>
      <c r="P565" s="139"/>
    </row>
    <row r="570" spans="1:17" s="72" customFormat="1" ht="27" customHeight="1">
      <c r="A570" s="155"/>
      <c r="B570" s="156"/>
      <c r="C570" s="156"/>
      <c r="D570" s="156"/>
      <c r="E570" s="139"/>
      <c r="F570" s="139"/>
      <c r="G570" s="139"/>
      <c r="H570" s="157"/>
      <c r="I570" s="139"/>
      <c r="J570" s="139"/>
      <c r="K570" s="139"/>
      <c r="L570" s="139"/>
      <c r="M570" s="139"/>
      <c r="N570" s="139"/>
      <c r="O570" s="139"/>
      <c r="P570" s="139"/>
      <c r="Q570" s="197"/>
    </row>
    <row r="571" spans="1:16" s="72" customFormat="1" ht="27" customHeight="1">
      <c r="A571" s="155"/>
      <c r="B571" s="156"/>
      <c r="C571" s="156"/>
      <c r="D571" s="156"/>
      <c r="E571" s="139"/>
      <c r="F571" s="139"/>
      <c r="G571" s="139"/>
      <c r="H571" s="157"/>
      <c r="I571" s="139"/>
      <c r="J571" s="139"/>
      <c r="K571" s="139"/>
      <c r="L571" s="139"/>
      <c r="M571" s="139"/>
      <c r="N571" s="139"/>
      <c r="O571" s="139"/>
      <c r="P571" s="139"/>
    </row>
    <row r="574" spans="1:16" s="72" customFormat="1" ht="27" customHeight="1">
      <c r="A574" s="155"/>
      <c r="B574" s="156"/>
      <c r="C574" s="156"/>
      <c r="D574" s="156"/>
      <c r="E574" s="139"/>
      <c r="F574" s="139"/>
      <c r="G574" s="139"/>
      <c r="H574" s="157"/>
      <c r="I574" s="139"/>
      <c r="J574" s="139"/>
      <c r="K574" s="139"/>
      <c r="L574" s="139"/>
      <c r="M574" s="139"/>
      <c r="N574" s="139"/>
      <c r="O574" s="139"/>
      <c r="P574" s="139"/>
    </row>
    <row r="575" spans="1:16" s="72" customFormat="1" ht="27" customHeight="1">
      <c r="A575" s="155"/>
      <c r="B575" s="156"/>
      <c r="C575" s="156"/>
      <c r="D575" s="156"/>
      <c r="E575" s="139"/>
      <c r="F575" s="139"/>
      <c r="G575" s="139"/>
      <c r="H575" s="157"/>
      <c r="I575" s="139"/>
      <c r="J575" s="139"/>
      <c r="K575" s="139"/>
      <c r="L575" s="139"/>
      <c r="M575" s="139"/>
      <c r="N575" s="139"/>
      <c r="O575" s="139"/>
      <c r="P575" s="139"/>
    </row>
    <row r="576" spans="1:16" s="72" customFormat="1" ht="27" customHeight="1">
      <c r="A576" s="155"/>
      <c r="B576" s="156"/>
      <c r="C576" s="156"/>
      <c r="D576" s="156"/>
      <c r="E576" s="139"/>
      <c r="F576" s="139"/>
      <c r="G576" s="139"/>
      <c r="H576" s="157"/>
      <c r="I576" s="139"/>
      <c r="J576" s="139"/>
      <c r="K576" s="139"/>
      <c r="L576" s="139"/>
      <c r="M576" s="139"/>
      <c r="N576" s="139"/>
      <c r="O576" s="139"/>
      <c r="P576" s="139"/>
    </row>
    <row r="577" spans="1:16" s="72" customFormat="1" ht="27" customHeight="1">
      <c r="A577" s="155"/>
      <c r="B577" s="156"/>
      <c r="C577" s="156"/>
      <c r="D577" s="156"/>
      <c r="E577" s="139"/>
      <c r="F577" s="139"/>
      <c r="G577" s="139"/>
      <c r="H577" s="157"/>
      <c r="I577" s="139"/>
      <c r="J577" s="139"/>
      <c r="K577" s="139"/>
      <c r="L577" s="139"/>
      <c r="M577" s="139"/>
      <c r="N577" s="139"/>
      <c r="O577" s="139"/>
      <c r="P577" s="139"/>
    </row>
    <row r="578" spans="1:16" s="72" customFormat="1" ht="27" customHeight="1">
      <c r="A578" s="155"/>
      <c r="B578" s="156"/>
      <c r="C578" s="156"/>
      <c r="D578" s="156"/>
      <c r="E578" s="139"/>
      <c r="F578" s="139"/>
      <c r="G578" s="139"/>
      <c r="H578" s="157"/>
      <c r="I578" s="139"/>
      <c r="J578" s="139"/>
      <c r="K578" s="139"/>
      <c r="L578" s="139"/>
      <c r="M578" s="139"/>
      <c r="N578" s="139"/>
      <c r="O578" s="139"/>
      <c r="P578" s="139"/>
    </row>
    <row r="579" spans="1:16" s="72" customFormat="1" ht="27" customHeight="1">
      <c r="A579" s="155"/>
      <c r="B579" s="156"/>
      <c r="C579" s="156"/>
      <c r="D579" s="156"/>
      <c r="E579" s="139"/>
      <c r="F579" s="139"/>
      <c r="G579" s="139"/>
      <c r="H579" s="157"/>
      <c r="I579" s="139"/>
      <c r="J579" s="139"/>
      <c r="K579" s="139"/>
      <c r="L579" s="139"/>
      <c r="M579" s="139"/>
      <c r="N579" s="139"/>
      <c r="O579" s="139"/>
      <c r="P579" s="139"/>
    </row>
    <row r="580" spans="1:16" s="72" customFormat="1" ht="27" customHeight="1">
      <c r="A580" s="155"/>
      <c r="B580" s="156"/>
      <c r="C580" s="156"/>
      <c r="D580" s="156"/>
      <c r="E580" s="139"/>
      <c r="F580" s="139"/>
      <c r="G580" s="139"/>
      <c r="H580" s="157"/>
      <c r="I580" s="139"/>
      <c r="J580" s="139"/>
      <c r="K580" s="139"/>
      <c r="L580" s="139"/>
      <c r="M580" s="139"/>
      <c r="N580" s="139"/>
      <c r="O580" s="139"/>
      <c r="P580" s="139"/>
    </row>
    <row r="581" spans="1:16" s="72" customFormat="1" ht="27" customHeight="1">
      <c r="A581" s="155"/>
      <c r="B581" s="156"/>
      <c r="C581" s="156"/>
      <c r="D581" s="156"/>
      <c r="E581" s="139"/>
      <c r="F581" s="139"/>
      <c r="G581" s="139"/>
      <c r="H581" s="157"/>
      <c r="I581" s="139"/>
      <c r="J581" s="139"/>
      <c r="K581" s="139"/>
      <c r="L581" s="139"/>
      <c r="M581" s="139"/>
      <c r="N581" s="139"/>
      <c r="O581" s="139"/>
      <c r="P581" s="139"/>
    </row>
    <row r="582" spans="1:16" s="72" customFormat="1" ht="27" customHeight="1">
      <c r="A582" s="155"/>
      <c r="B582" s="156"/>
      <c r="C582" s="156"/>
      <c r="D582" s="156"/>
      <c r="E582" s="139"/>
      <c r="F582" s="139"/>
      <c r="G582" s="139"/>
      <c r="H582" s="157"/>
      <c r="I582" s="139"/>
      <c r="J582" s="139"/>
      <c r="K582" s="139"/>
      <c r="L582" s="139"/>
      <c r="M582" s="139"/>
      <c r="N582" s="139"/>
      <c r="O582" s="139"/>
      <c r="P582" s="139"/>
    </row>
    <row r="587" ht="42" customHeight="1"/>
    <row r="588" spans="1:16" s="72" customFormat="1" ht="27" customHeight="1">
      <c r="A588" s="155"/>
      <c r="B588" s="156"/>
      <c r="C588" s="156"/>
      <c r="D588" s="156"/>
      <c r="E588" s="139"/>
      <c r="F588" s="139"/>
      <c r="G588" s="139"/>
      <c r="H588" s="157"/>
      <c r="I588" s="139"/>
      <c r="J588" s="139"/>
      <c r="K588" s="139"/>
      <c r="L588" s="139"/>
      <c r="M588" s="139"/>
      <c r="N588" s="139"/>
      <c r="O588" s="139"/>
      <c r="P588" s="139"/>
    </row>
    <row r="589" spans="1:16" s="72" customFormat="1" ht="27" customHeight="1">
      <c r="A589" s="155"/>
      <c r="B589" s="156"/>
      <c r="C589" s="156"/>
      <c r="D589" s="156"/>
      <c r="E589" s="139"/>
      <c r="F589" s="139"/>
      <c r="G589" s="139"/>
      <c r="H589" s="157"/>
      <c r="I589" s="139"/>
      <c r="J589" s="139"/>
      <c r="K589" s="139"/>
      <c r="L589" s="139"/>
      <c r="M589" s="139"/>
      <c r="N589" s="139"/>
      <c r="O589" s="139"/>
      <c r="P589" s="139"/>
    </row>
    <row r="590" spans="1:16" s="72" customFormat="1" ht="27" customHeight="1">
      <c r="A590" s="155"/>
      <c r="B590" s="156"/>
      <c r="C590" s="156"/>
      <c r="D590" s="156"/>
      <c r="E590" s="139"/>
      <c r="F590" s="139"/>
      <c r="G590" s="139"/>
      <c r="H590" s="157"/>
      <c r="I590" s="139"/>
      <c r="J590" s="139"/>
      <c r="K590" s="139"/>
      <c r="L590" s="139"/>
      <c r="M590" s="139"/>
      <c r="N590" s="139"/>
      <c r="O590" s="139"/>
      <c r="P590" s="139"/>
    </row>
    <row r="591" spans="1:16" s="72" customFormat="1" ht="27" customHeight="1">
      <c r="A591" s="155"/>
      <c r="B591" s="156"/>
      <c r="C591" s="156"/>
      <c r="D591" s="156"/>
      <c r="E591" s="139"/>
      <c r="F591" s="139"/>
      <c r="G591" s="139"/>
      <c r="H591" s="157"/>
      <c r="I591" s="139"/>
      <c r="J591" s="139"/>
      <c r="K591" s="139"/>
      <c r="L591" s="139"/>
      <c r="M591" s="139"/>
      <c r="N591" s="139"/>
      <c r="O591" s="139"/>
      <c r="P591" s="139"/>
    </row>
    <row r="592" spans="1:16" s="72" customFormat="1" ht="27" customHeight="1">
      <c r="A592" s="155"/>
      <c r="B592" s="156"/>
      <c r="C592" s="156"/>
      <c r="D592" s="156"/>
      <c r="E592" s="139"/>
      <c r="F592" s="139"/>
      <c r="G592" s="139"/>
      <c r="H592" s="157"/>
      <c r="I592" s="139"/>
      <c r="J592" s="139"/>
      <c r="K592" s="139"/>
      <c r="L592" s="139"/>
      <c r="M592" s="139"/>
      <c r="N592" s="139"/>
      <c r="O592" s="139"/>
      <c r="P592" s="139"/>
    </row>
    <row r="604" spans="1:16" s="72" customFormat="1" ht="27" customHeight="1">
      <c r="A604" s="155"/>
      <c r="B604" s="156"/>
      <c r="C604" s="156"/>
      <c r="D604" s="156"/>
      <c r="E604" s="139"/>
      <c r="F604" s="139"/>
      <c r="G604" s="139"/>
      <c r="H604" s="157"/>
      <c r="I604" s="139"/>
      <c r="J604" s="139"/>
      <c r="K604" s="139"/>
      <c r="L604" s="139"/>
      <c r="M604" s="139"/>
      <c r="N604" s="139"/>
      <c r="O604" s="139"/>
      <c r="P604" s="139"/>
    </row>
    <row r="605" spans="1:16" s="72" customFormat="1" ht="27" customHeight="1">
      <c r="A605" s="155"/>
      <c r="B605" s="156"/>
      <c r="C605" s="156"/>
      <c r="D605" s="156"/>
      <c r="E605" s="139"/>
      <c r="F605" s="139"/>
      <c r="G605" s="139"/>
      <c r="H605" s="157"/>
      <c r="I605" s="139"/>
      <c r="J605" s="139"/>
      <c r="K605" s="139"/>
      <c r="L605" s="139"/>
      <c r="M605" s="139"/>
      <c r="N605" s="139"/>
      <c r="O605" s="139"/>
      <c r="P605" s="139"/>
    </row>
    <row r="608" spans="1:16" s="72" customFormat="1" ht="27" customHeight="1">
      <c r="A608" s="155"/>
      <c r="B608" s="156"/>
      <c r="C608" s="156"/>
      <c r="D608" s="156"/>
      <c r="E608" s="139"/>
      <c r="F608" s="139"/>
      <c r="G608" s="139"/>
      <c r="H608" s="157"/>
      <c r="I608" s="139"/>
      <c r="J608" s="139"/>
      <c r="K608" s="139"/>
      <c r="L608" s="139"/>
      <c r="M608" s="139"/>
      <c r="N608" s="139"/>
      <c r="O608" s="139"/>
      <c r="P608" s="139"/>
    </row>
    <row r="609" spans="1:16" s="72" customFormat="1" ht="27" customHeight="1">
      <c r="A609" s="155"/>
      <c r="B609" s="156"/>
      <c r="C609" s="156"/>
      <c r="D609" s="156"/>
      <c r="E609" s="139"/>
      <c r="F609" s="139"/>
      <c r="G609" s="139"/>
      <c r="H609" s="157"/>
      <c r="I609" s="139"/>
      <c r="J609" s="139"/>
      <c r="K609" s="139"/>
      <c r="L609" s="139"/>
      <c r="M609" s="139"/>
      <c r="N609" s="139"/>
      <c r="O609" s="139"/>
      <c r="P609" s="139"/>
    </row>
    <row r="621" spans="1:19" s="133" customFormat="1" ht="27" customHeight="1">
      <c r="A621" s="155"/>
      <c r="B621" s="156"/>
      <c r="C621" s="156"/>
      <c r="D621" s="156"/>
      <c r="E621" s="139"/>
      <c r="F621" s="139"/>
      <c r="G621" s="139"/>
      <c r="H621" s="157"/>
      <c r="I621" s="139"/>
      <c r="J621" s="139"/>
      <c r="K621" s="139"/>
      <c r="L621" s="139"/>
      <c r="M621" s="139"/>
      <c r="N621" s="139"/>
      <c r="O621" s="139"/>
      <c r="P621" s="139"/>
      <c r="S621" s="169"/>
    </row>
    <row r="622" spans="1:19" s="133" customFormat="1" ht="27" customHeight="1">
      <c r="A622" s="155"/>
      <c r="B622" s="156"/>
      <c r="C622" s="156"/>
      <c r="D622" s="156"/>
      <c r="E622" s="139"/>
      <c r="F622" s="139"/>
      <c r="G622" s="139"/>
      <c r="H622" s="157"/>
      <c r="I622" s="139"/>
      <c r="J622" s="139"/>
      <c r="K622" s="139"/>
      <c r="L622" s="139"/>
      <c r="M622" s="139"/>
      <c r="N622" s="139"/>
      <c r="O622" s="139"/>
      <c r="P622" s="139"/>
      <c r="S622" s="169"/>
    </row>
    <row r="623" spans="1:19" s="133" customFormat="1" ht="27" customHeight="1">
      <c r="A623" s="155"/>
      <c r="B623" s="156"/>
      <c r="C623" s="156"/>
      <c r="D623" s="156"/>
      <c r="E623" s="139"/>
      <c r="F623" s="139"/>
      <c r="G623" s="139"/>
      <c r="H623" s="157"/>
      <c r="I623" s="139"/>
      <c r="J623" s="139"/>
      <c r="K623" s="139"/>
      <c r="L623" s="139"/>
      <c r="M623" s="139"/>
      <c r="N623" s="139"/>
      <c r="O623" s="139"/>
      <c r="P623" s="139"/>
      <c r="S623" s="169"/>
    </row>
    <row r="630" spans="1:19" s="147" customFormat="1" ht="27" customHeight="1">
      <c r="A630" s="155"/>
      <c r="B630" s="156"/>
      <c r="C630" s="156"/>
      <c r="D630" s="156"/>
      <c r="E630" s="139"/>
      <c r="F630" s="139"/>
      <c r="G630" s="139"/>
      <c r="H630" s="157"/>
      <c r="I630" s="139"/>
      <c r="J630" s="139"/>
      <c r="K630" s="139"/>
      <c r="L630" s="139"/>
      <c r="M630" s="139"/>
      <c r="N630" s="139"/>
      <c r="O630" s="139"/>
      <c r="P630" s="139"/>
      <c r="S630" s="199"/>
    </row>
    <row r="636" spans="1:19" s="72" customFormat="1" ht="27" customHeight="1">
      <c r="A636" s="155"/>
      <c r="B636" s="156"/>
      <c r="C636" s="156"/>
      <c r="D636" s="156"/>
      <c r="E636" s="139"/>
      <c r="F636" s="139"/>
      <c r="G636" s="139"/>
      <c r="H636" s="157"/>
      <c r="I636" s="139"/>
      <c r="J636" s="139"/>
      <c r="K636" s="139"/>
      <c r="L636" s="139"/>
      <c r="M636" s="139"/>
      <c r="N636" s="139"/>
      <c r="O636" s="139"/>
      <c r="P636" s="139"/>
      <c r="S636" s="198"/>
    </row>
    <row r="651" spans="1:16" s="133" customFormat="1" ht="27" customHeight="1">
      <c r="A651" s="155"/>
      <c r="B651" s="156"/>
      <c r="C651" s="156"/>
      <c r="D651" s="156"/>
      <c r="E651" s="139"/>
      <c r="F651" s="139"/>
      <c r="G651" s="139"/>
      <c r="H651" s="157"/>
      <c r="I651" s="139"/>
      <c r="J651" s="139"/>
      <c r="K651" s="139"/>
      <c r="L651" s="139"/>
      <c r="M651" s="139"/>
      <c r="N651" s="139"/>
      <c r="O651" s="139"/>
      <c r="P651" s="139"/>
    </row>
    <row r="652" spans="1:16" s="72" customFormat="1" ht="27" customHeight="1">
      <c r="A652" s="155"/>
      <c r="B652" s="156"/>
      <c r="C652" s="156"/>
      <c r="D652" s="156"/>
      <c r="E652" s="139"/>
      <c r="F652" s="139"/>
      <c r="G652" s="139"/>
      <c r="H652" s="157"/>
      <c r="I652" s="139"/>
      <c r="J652" s="139"/>
      <c r="K652" s="139"/>
      <c r="L652" s="139"/>
      <c r="M652" s="139"/>
      <c r="N652" s="139"/>
      <c r="O652" s="139"/>
      <c r="P652" s="139"/>
    </row>
    <row r="668" spans="18:19" ht="27" customHeight="1">
      <c r="R668" s="72"/>
      <c r="S668" s="164"/>
    </row>
    <row r="669" spans="18:19" ht="27" customHeight="1">
      <c r="R669" s="72"/>
      <c r="S669" s="164"/>
    </row>
    <row r="670" spans="18:19" ht="27" customHeight="1">
      <c r="R670" s="72"/>
      <c r="S670" s="164"/>
    </row>
    <row r="671" spans="18:19" ht="27" customHeight="1">
      <c r="R671" s="72"/>
      <c r="S671" s="164"/>
    </row>
    <row r="672" spans="18:19" ht="27" customHeight="1">
      <c r="R672" s="72"/>
      <c r="S672" s="164"/>
    </row>
    <row r="673" spans="18:19" ht="27" customHeight="1">
      <c r="R673" s="72"/>
      <c r="S673" s="164"/>
    </row>
    <row r="674" spans="18:19" ht="27" customHeight="1">
      <c r="R674" s="72"/>
      <c r="S674" s="164"/>
    </row>
    <row r="675" spans="18:19" ht="27" customHeight="1">
      <c r="R675" s="72"/>
      <c r="S675" s="164"/>
    </row>
    <row r="676" spans="18:19" ht="27" customHeight="1">
      <c r="R676" s="72"/>
      <c r="S676" s="164"/>
    </row>
    <row r="677" spans="18:19" ht="27" customHeight="1">
      <c r="R677" s="72"/>
      <c r="S677" s="164"/>
    </row>
    <row r="678" spans="18:19" ht="27" customHeight="1">
      <c r="R678" s="72"/>
      <c r="S678" s="164"/>
    </row>
    <row r="679" spans="18:19" ht="27" customHeight="1">
      <c r="R679" s="72"/>
      <c r="S679" s="164"/>
    </row>
    <row r="680" spans="18:19" ht="27" customHeight="1">
      <c r="R680" s="72"/>
      <c r="S680" s="164"/>
    </row>
    <row r="681" spans="18:19" ht="27" customHeight="1">
      <c r="R681" s="72"/>
      <c r="S681" s="164"/>
    </row>
    <row r="682" spans="18:19" ht="27" customHeight="1">
      <c r="R682" s="72"/>
      <c r="S682" s="164"/>
    </row>
    <row r="683" spans="18:19" ht="27" customHeight="1">
      <c r="R683" s="72"/>
      <c r="S683" s="164"/>
    </row>
    <row r="684" spans="18:19" ht="27" customHeight="1">
      <c r="R684" s="72"/>
      <c r="S684" s="164"/>
    </row>
    <row r="685" spans="18:19" ht="27" customHeight="1">
      <c r="R685" s="72"/>
      <c r="S685" s="164"/>
    </row>
    <row r="686" spans="18:19" ht="27" customHeight="1">
      <c r="R686" s="72"/>
      <c r="S686" s="164"/>
    </row>
    <row r="687" spans="18:19" ht="27" customHeight="1">
      <c r="R687" s="72"/>
      <c r="S687" s="164"/>
    </row>
    <row r="688" spans="1:19" s="72" customFormat="1" ht="27" customHeight="1">
      <c r="A688" s="155"/>
      <c r="B688" s="156"/>
      <c r="C688" s="156"/>
      <c r="D688" s="156"/>
      <c r="E688" s="139"/>
      <c r="F688" s="139"/>
      <c r="G688" s="139"/>
      <c r="H688" s="157"/>
      <c r="I688" s="139"/>
      <c r="J688" s="139"/>
      <c r="K688" s="139"/>
      <c r="L688" s="139"/>
      <c r="M688" s="139"/>
      <c r="N688" s="139"/>
      <c r="O688" s="139"/>
      <c r="P688" s="139"/>
      <c r="R688" s="11"/>
      <c r="S688" s="152"/>
    </row>
    <row r="689" spans="1:19" s="72" customFormat="1" ht="27" customHeight="1">
      <c r="A689" s="155"/>
      <c r="B689" s="156"/>
      <c r="C689" s="156"/>
      <c r="D689" s="156"/>
      <c r="E689" s="139"/>
      <c r="F689" s="139"/>
      <c r="G689" s="139"/>
      <c r="H689" s="157"/>
      <c r="I689" s="139"/>
      <c r="J689" s="139"/>
      <c r="K689" s="139"/>
      <c r="L689" s="139"/>
      <c r="M689" s="139"/>
      <c r="N689" s="139"/>
      <c r="O689" s="139"/>
      <c r="P689" s="139"/>
      <c r="R689" s="11"/>
      <c r="S689" s="152"/>
    </row>
    <row r="690" spans="1:19" s="72" customFormat="1" ht="27" customHeight="1">
      <c r="A690" s="155"/>
      <c r="B690" s="156"/>
      <c r="C690" s="156"/>
      <c r="D690" s="156"/>
      <c r="E690" s="139"/>
      <c r="F690" s="139"/>
      <c r="G690" s="139"/>
      <c r="H690" s="157"/>
      <c r="I690" s="139"/>
      <c r="J690" s="139"/>
      <c r="K690" s="139"/>
      <c r="L690" s="139"/>
      <c r="M690" s="139"/>
      <c r="N690" s="139"/>
      <c r="O690" s="139"/>
      <c r="P690" s="139"/>
      <c r="S690" s="164"/>
    </row>
    <row r="691" spans="1:19" s="72" customFormat="1" ht="27" customHeight="1">
      <c r="A691" s="155"/>
      <c r="B691" s="156"/>
      <c r="C691" s="156"/>
      <c r="D691" s="156"/>
      <c r="E691" s="139"/>
      <c r="F691" s="139"/>
      <c r="G691" s="139"/>
      <c r="H691" s="157"/>
      <c r="I691" s="139"/>
      <c r="J691" s="139"/>
      <c r="K691" s="139"/>
      <c r="L691" s="139"/>
      <c r="M691" s="139"/>
      <c r="N691" s="139"/>
      <c r="O691" s="139"/>
      <c r="P691" s="139"/>
      <c r="S691" s="164"/>
    </row>
    <row r="693" spans="1:19" s="72" customFormat="1" ht="27" customHeight="1">
      <c r="A693" s="155"/>
      <c r="B693" s="156"/>
      <c r="C693" s="156"/>
      <c r="D693" s="156"/>
      <c r="E693" s="139"/>
      <c r="F693" s="139"/>
      <c r="G693" s="139"/>
      <c r="H693" s="157"/>
      <c r="I693" s="139"/>
      <c r="J693" s="139"/>
      <c r="K693" s="139"/>
      <c r="L693" s="139"/>
      <c r="M693" s="139"/>
      <c r="N693" s="139"/>
      <c r="O693" s="139"/>
      <c r="P693" s="139"/>
      <c r="R693" s="11"/>
      <c r="S693" s="152"/>
    </row>
    <row r="694" spans="1:19" s="72" customFormat="1" ht="27" customHeight="1">
      <c r="A694" s="155"/>
      <c r="B694" s="156"/>
      <c r="C694" s="156"/>
      <c r="D694" s="156"/>
      <c r="E694" s="139"/>
      <c r="F694" s="139"/>
      <c r="G694" s="139"/>
      <c r="H694" s="157"/>
      <c r="I694" s="139"/>
      <c r="J694" s="139"/>
      <c r="K694" s="139"/>
      <c r="L694" s="139"/>
      <c r="M694" s="139"/>
      <c r="N694" s="139"/>
      <c r="O694" s="139"/>
      <c r="P694" s="139"/>
      <c r="R694" s="147"/>
      <c r="S694" s="152"/>
    </row>
    <row r="695" spans="18:19" ht="27" customHeight="1">
      <c r="R695" s="72"/>
      <c r="S695" s="164"/>
    </row>
    <row r="702" spans="1:19" s="72" customFormat="1" ht="27" customHeight="1">
      <c r="A702" s="155"/>
      <c r="B702" s="156"/>
      <c r="C702" s="156"/>
      <c r="D702" s="156"/>
      <c r="E702" s="139"/>
      <c r="F702" s="139"/>
      <c r="G702" s="139"/>
      <c r="H702" s="157"/>
      <c r="I702" s="139"/>
      <c r="J702" s="139"/>
      <c r="K702" s="139"/>
      <c r="L702" s="139"/>
      <c r="M702" s="139"/>
      <c r="N702" s="139"/>
      <c r="O702" s="139"/>
      <c r="P702" s="139"/>
      <c r="S702" s="164"/>
    </row>
    <row r="703" spans="1:19" s="133" customFormat="1" ht="27" customHeight="1">
      <c r="A703" s="155"/>
      <c r="B703" s="156"/>
      <c r="C703" s="156"/>
      <c r="D703" s="156"/>
      <c r="E703" s="139"/>
      <c r="F703" s="139"/>
      <c r="G703" s="139"/>
      <c r="H703" s="157"/>
      <c r="I703" s="139"/>
      <c r="J703" s="139"/>
      <c r="K703" s="139"/>
      <c r="L703" s="139"/>
      <c r="M703" s="139"/>
      <c r="N703" s="139"/>
      <c r="O703" s="139"/>
      <c r="P703" s="139"/>
      <c r="S703" s="154"/>
    </row>
    <row r="704" spans="1:19" s="133" customFormat="1" ht="27" customHeight="1">
      <c r="A704" s="155"/>
      <c r="B704" s="156"/>
      <c r="C704" s="156"/>
      <c r="D704" s="156"/>
      <c r="E704" s="139"/>
      <c r="F704" s="139"/>
      <c r="G704" s="139"/>
      <c r="H704" s="157"/>
      <c r="I704" s="139"/>
      <c r="J704" s="139"/>
      <c r="K704" s="139"/>
      <c r="L704" s="139"/>
      <c r="M704" s="139"/>
      <c r="N704" s="139"/>
      <c r="O704" s="139"/>
      <c r="P704" s="139"/>
      <c r="R704" s="11"/>
      <c r="S704" s="152"/>
    </row>
    <row r="705" spans="1:19" s="133" customFormat="1" ht="27" customHeight="1">
      <c r="A705" s="155"/>
      <c r="B705" s="156"/>
      <c r="C705" s="156"/>
      <c r="D705" s="156"/>
      <c r="E705" s="139"/>
      <c r="F705" s="139"/>
      <c r="G705" s="139"/>
      <c r="H705" s="157"/>
      <c r="I705" s="139"/>
      <c r="J705" s="139"/>
      <c r="K705" s="139"/>
      <c r="L705" s="139"/>
      <c r="M705" s="139"/>
      <c r="N705" s="139"/>
      <c r="O705" s="139"/>
      <c r="P705" s="139"/>
      <c r="R705" s="11"/>
      <c r="S705" s="152"/>
    </row>
    <row r="707" spans="1:19" s="72" customFormat="1" ht="27" customHeight="1">
      <c r="A707" s="155"/>
      <c r="B707" s="156"/>
      <c r="C707" s="156"/>
      <c r="D707" s="156"/>
      <c r="E707" s="139"/>
      <c r="F707" s="139"/>
      <c r="G707" s="139"/>
      <c r="H707" s="157"/>
      <c r="I707" s="139"/>
      <c r="J707" s="139"/>
      <c r="K707" s="139"/>
      <c r="L707" s="139"/>
      <c r="M707" s="139"/>
      <c r="N707" s="139"/>
      <c r="O707" s="139"/>
      <c r="P707" s="139"/>
      <c r="S707" s="198"/>
    </row>
    <row r="708" spans="1:19" s="72" customFormat="1" ht="27" customHeight="1">
      <c r="A708" s="155"/>
      <c r="B708" s="156"/>
      <c r="C708" s="156"/>
      <c r="D708" s="156"/>
      <c r="E708" s="139"/>
      <c r="F708" s="139"/>
      <c r="G708" s="139"/>
      <c r="H708" s="157"/>
      <c r="I708" s="139"/>
      <c r="J708" s="139"/>
      <c r="K708" s="139"/>
      <c r="L708" s="139"/>
      <c r="M708" s="139"/>
      <c r="N708" s="139"/>
      <c r="O708" s="139"/>
      <c r="P708" s="139"/>
      <c r="S708" s="198"/>
    </row>
    <row r="709" spans="1:16" s="72" customFormat="1" ht="27" customHeight="1">
      <c r="A709" s="155"/>
      <c r="B709" s="156"/>
      <c r="C709" s="156"/>
      <c r="D709" s="156"/>
      <c r="E709" s="139"/>
      <c r="F709" s="139"/>
      <c r="G709" s="139"/>
      <c r="H709" s="157"/>
      <c r="I709" s="139"/>
      <c r="J709" s="139"/>
      <c r="K709" s="139"/>
      <c r="L709" s="139"/>
      <c r="M709" s="139"/>
      <c r="N709" s="139"/>
      <c r="O709" s="139"/>
      <c r="P709" s="139"/>
    </row>
    <row r="710" spans="1:16" s="72" customFormat="1" ht="27" customHeight="1">
      <c r="A710" s="155"/>
      <c r="B710" s="156"/>
      <c r="C710" s="156"/>
      <c r="D710" s="156"/>
      <c r="E710" s="139"/>
      <c r="F710" s="139"/>
      <c r="G710" s="139"/>
      <c r="H710" s="157"/>
      <c r="I710" s="139"/>
      <c r="J710" s="139"/>
      <c r="K710" s="139"/>
      <c r="L710" s="139"/>
      <c r="M710" s="139"/>
      <c r="N710" s="139"/>
      <c r="O710" s="139"/>
      <c r="P710" s="139"/>
    </row>
    <row r="712" spans="1:16" s="147" customFormat="1" ht="27" customHeight="1">
      <c r="A712" s="155"/>
      <c r="B712" s="156"/>
      <c r="C712" s="156"/>
      <c r="D712" s="156"/>
      <c r="E712" s="139"/>
      <c r="F712" s="139"/>
      <c r="G712" s="139"/>
      <c r="H712" s="157"/>
      <c r="I712" s="139"/>
      <c r="J712" s="139"/>
      <c r="K712" s="139"/>
      <c r="L712" s="139"/>
      <c r="M712" s="139"/>
      <c r="N712" s="139"/>
      <c r="O712" s="139"/>
      <c r="P712" s="139"/>
    </row>
    <row r="714" spans="1:16" s="72" customFormat="1" ht="27" customHeight="1">
      <c r="A714" s="155"/>
      <c r="B714" s="156"/>
      <c r="C714" s="156"/>
      <c r="D714" s="156"/>
      <c r="E714" s="139"/>
      <c r="F714" s="139"/>
      <c r="G714" s="139"/>
      <c r="H714" s="157"/>
      <c r="I714" s="139"/>
      <c r="J714" s="139"/>
      <c r="K714" s="139"/>
      <c r="L714" s="139"/>
      <c r="M714" s="139"/>
      <c r="N714" s="139"/>
      <c r="O714" s="139"/>
      <c r="P714" s="139"/>
    </row>
    <row r="715" spans="1:16" s="72" customFormat="1" ht="27" customHeight="1">
      <c r="A715" s="155"/>
      <c r="B715" s="156"/>
      <c r="C715" s="156"/>
      <c r="D715" s="156"/>
      <c r="E715" s="139"/>
      <c r="F715" s="139"/>
      <c r="G715" s="139"/>
      <c r="H715" s="157"/>
      <c r="I715" s="139"/>
      <c r="J715" s="139"/>
      <c r="K715" s="139"/>
      <c r="L715" s="139"/>
      <c r="M715" s="139"/>
      <c r="N715" s="139"/>
      <c r="O715" s="139"/>
      <c r="P715" s="139"/>
    </row>
    <row r="716" spans="1:16" s="72" customFormat="1" ht="27" customHeight="1">
      <c r="A716" s="155"/>
      <c r="B716" s="156"/>
      <c r="C716" s="156"/>
      <c r="D716" s="156"/>
      <c r="E716" s="139"/>
      <c r="F716" s="139"/>
      <c r="G716" s="139"/>
      <c r="H716" s="157"/>
      <c r="I716" s="139"/>
      <c r="J716" s="139"/>
      <c r="K716" s="139"/>
      <c r="L716" s="139"/>
      <c r="M716" s="139"/>
      <c r="N716" s="139"/>
      <c r="O716" s="139"/>
      <c r="P716" s="139"/>
    </row>
    <row r="717" spans="1:16" s="72" customFormat="1" ht="27" customHeight="1">
      <c r="A717" s="155"/>
      <c r="B717" s="156"/>
      <c r="C717" s="156"/>
      <c r="D717" s="156"/>
      <c r="E717" s="139"/>
      <c r="F717" s="139"/>
      <c r="G717" s="139"/>
      <c r="H717" s="157"/>
      <c r="I717" s="139"/>
      <c r="J717" s="139"/>
      <c r="K717" s="139"/>
      <c r="L717" s="139"/>
      <c r="M717" s="139"/>
      <c r="N717" s="139"/>
      <c r="O717" s="139"/>
      <c r="P717" s="139"/>
    </row>
    <row r="718" spans="1:16" s="72" customFormat="1" ht="27" customHeight="1">
      <c r="A718" s="155"/>
      <c r="B718" s="156"/>
      <c r="C718" s="156"/>
      <c r="D718" s="156"/>
      <c r="E718" s="139"/>
      <c r="F718" s="139"/>
      <c r="G718" s="139"/>
      <c r="H718" s="157"/>
      <c r="I718" s="139"/>
      <c r="J718" s="139"/>
      <c r="K718" s="139"/>
      <c r="L718" s="139"/>
      <c r="M718" s="139"/>
      <c r="N718" s="139"/>
      <c r="O718" s="139"/>
      <c r="P718" s="139"/>
    </row>
    <row r="724" spans="1:16" s="72" customFormat="1" ht="27" customHeight="1">
      <c r="A724" s="155"/>
      <c r="B724" s="156"/>
      <c r="C724" s="156"/>
      <c r="D724" s="156"/>
      <c r="E724" s="139"/>
      <c r="F724" s="139"/>
      <c r="G724" s="139"/>
      <c r="H724" s="157"/>
      <c r="I724" s="139"/>
      <c r="J724" s="139"/>
      <c r="K724" s="139"/>
      <c r="L724" s="139"/>
      <c r="M724" s="139"/>
      <c r="N724" s="139"/>
      <c r="O724" s="139"/>
      <c r="P724" s="139"/>
    </row>
    <row r="725" spans="1:16" s="72" customFormat="1" ht="27" customHeight="1">
      <c r="A725" s="155"/>
      <c r="B725" s="156"/>
      <c r="C725" s="156"/>
      <c r="D725" s="156"/>
      <c r="E725" s="139"/>
      <c r="F725" s="139"/>
      <c r="G725" s="139"/>
      <c r="H725" s="157"/>
      <c r="I725" s="139"/>
      <c r="J725" s="139"/>
      <c r="K725" s="139"/>
      <c r="L725" s="139"/>
      <c r="M725" s="139"/>
      <c r="N725" s="139"/>
      <c r="O725" s="139"/>
      <c r="P725" s="139"/>
    </row>
    <row r="727" spans="1:16" s="72" customFormat="1" ht="27" customHeight="1">
      <c r="A727" s="155"/>
      <c r="B727" s="156"/>
      <c r="C727" s="156"/>
      <c r="D727" s="156"/>
      <c r="E727" s="139"/>
      <c r="F727" s="139"/>
      <c r="G727" s="139"/>
      <c r="H727" s="157"/>
      <c r="I727" s="139"/>
      <c r="J727" s="139"/>
      <c r="K727" s="139"/>
      <c r="L727" s="139"/>
      <c r="M727" s="139"/>
      <c r="N727" s="139"/>
      <c r="O727" s="139"/>
      <c r="P727" s="139"/>
    </row>
    <row r="729" spans="1:16" s="72" customFormat="1" ht="27" customHeight="1">
      <c r="A729" s="155"/>
      <c r="B729" s="156"/>
      <c r="C729" s="156"/>
      <c r="D729" s="156"/>
      <c r="E729" s="139"/>
      <c r="F729" s="139"/>
      <c r="G729" s="139"/>
      <c r="H729" s="157"/>
      <c r="I729" s="139"/>
      <c r="J729" s="139"/>
      <c r="K729" s="139"/>
      <c r="L729" s="139"/>
      <c r="M729" s="139"/>
      <c r="N729" s="139"/>
      <c r="O729" s="139"/>
      <c r="P729" s="139"/>
    </row>
    <row r="730" spans="1:16" s="72" customFormat="1" ht="27" customHeight="1">
      <c r="A730" s="155"/>
      <c r="B730" s="156"/>
      <c r="C730" s="156"/>
      <c r="D730" s="156"/>
      <c r="E730" s="139"/>
      <c r="F730" s="139"/>
      <c r="G730" s="139"/>
      <c r="H730" s="157"/>
      <c r="I730" s="139"/>
      <c r="J730" s="139"/>
      <c r="K730" s="139"/>
      <c r="L730" s="139"/>
      <c r="M730" s="139"/>
      <c r="N730" s="139"/>
      <c r="O730" s="139"/>
      <c r="P730" s="139"/>
    </row>
    <row r="731" spans="1:16" s="72" customFormat="1" ht="27" customHeight="1">
      <c r="A731" s="155"/>
      <c r="B731" s="156"/>
      <c r="C731" s="156"/>
      <c r="D731" s="156"/>
      <c r="E731" s="139"/>
      <c r="F731" s="139"/>
      <c r="G731" s="139"/>
      <c r="H731" s="157"/>
      <c r="I731" s="139"/>
      <c r="J731" s="139"/>
      <c r="K731" s="139"/>
      <c r="L731" s="139"/>
      <c r="M731" s="139"/>
      <c r="N731" s="139"/>
      <c r="O731" s="139"/>
      <c r="P731" s="139"/>
    </row>
    <row r="732" spans="1:16" s="72" customFormat="1" ht="27" customHeight="1">
      <c r="A732" s="155"/>
      <c r="B732" s="156"/>
      <c r="C732" s="156"/>
      <c r="D732" s="156"/>
      <c r="E732" s="139"/>
      <c r="F732" s="139"/>
      <c r="G732" s="139"/>
      <c r="H732" s="157"/>
      <c r="I732" s="139"/>
      <c r="J732" s="139"/>
      <c r="K732" s="139"/>
      <c r="L732" s="139"/>
      <c r="M732" s="139"/>
      <c r="N732" s="139"/>
      <c r="O732" s="139"/>
      <c r="P732" s="139"/>
    </row>
    <row r="733" spans="1:16" s="72" customFormat="1" ht="27" customHeight="1">
      <c r="A733" s="155"/>
      <c r="B733" s="156"/>
      <c r="C733" s="156"/>
      <c r="D733" s="156"/>
      <c r="E733" s="139"/>
      <c r="F733" s="139"/>
      <c r="G733" s="139"/>
      <c r="H733" s="157"/>
      <c r="I733" s="139"/>
      <c r="J733" s="139"/>
      <c r="K733" s="139"/>
      <c r="L733" s="139"/>
      <c r="M733" s="139"/>
      <c r="N733" s="139"/>
      <c r="O733" s="139"/>
      <c r="P733" s="139"/>
    </row>
    <row r="734" spans="1:16" s="72" customFormat="1" ht="27" customHeight="1">
      <c r="A734" s="155"/>
      <c r="B734" s="156"/>
      <c r="C734" s="156"/>
      <c r="D734" s="156"/>
      <c r="E734" s="139"/>
      <c r="F734" s="139"/>
      <c r="G734" s="139"/>
      <c r="H734" s="157"/>
      <c r="I734" s="139"/>
      <c r="J734" s="139"/>
      <c r="K734" s="139"/>
      <c r="L734" s="139"/>
      <c r="M734" s="139"/>
      <c r="N734" s="139"/>
      <c r="O734" s="139"/>
      <c r="P734" s="139"/>
    </row>
    <row r="735" spans="1:16" s="72" customFormat="1" ht="27" customHeight="1">
      <c r="A735" s="155"/>
      <c r="B735" s="156"/>
      <c r="C735" s="156"/>
      <c r="D735" s="156"/>
      <c r="E735" s="139"/>
      <c r="F735" s="139"/>
      <c r="G735" s="139"/>
      <c r="H735" s="157"/>
      <c r="I735" s="139"/>
      <c r="J735" s="139"/>
      <c r="K735" s="139"/>
      <c r="L735" s="139"/>
      <c r="M735" s="139"/>
      <c r="N735" s="139"/>
      <c r="O735" s="139"/>
      <c r="P735" s="139"/>
    </row>
    <row r="757" spans="1:16" s="72" customFormat="1" ht="27" customHeight="1">
      <c r="A757" s="155"/>
      <c r="B757" s="156"/>
      <c r="C757" s="156"/>
      <c r="D757" s="156"/>
      <c r="E757" s="139"/>
      <c r="F757" s="139"/>
      <c r="G757" s="139"/>
      <c r="H757" s="157"/>
      <c r="I757" s="139"/>
      <c r="J757" s="139"/>
      <c r="K757" s="139"/>
      <c r="L757" s="139"/>
      <c r="M757" s="139"/>
      <c r="N757" s="139"/>
      <c r="O757" s="139"/>
      <c r="P757" s="139"/>
    </row>
    <row r="759" spans="1:16" s="72" customFormat="1" ht="27" customHeight="1">
      <c r="A759" s="155"/>
      <c r="B759" s="156"/>
      <c r="C759" s="156"/>
      <c r="D759" s="156"/>
      <c r="E759" s="139"/>
      <c r="F759" s="139"/>
      <c r="G759" s="139"/>
      <c r="H759" s="157"/>
      <c r="I759" s="139"/>
      <c r="J759" s="139"/>
      <c r="K759" s="139"/>
      <c r="L759" s="139"/>
      <c r="M759" s="139"/>
      <c r="N759" s="139"/>
      <c r="O759" s="139"/>
      <c r="P759" s="139"/>
    </row>
    <row r="760" spans="1:19" s="72" customFormat="1" ht="27" customHeight="1">
      <c r="A760" s="155"/>
      <c r="B760" s="156"/>
      <c r="C760" s="156"/>
      <c r="D760" s="156"/>
      <c r="E760" s="139"/>
      <c r="F760" s="139"/>
      <c r="G760" s="139"/>
      <c r="H760" s="157"/>
      <c r="I760" s="139"/>
      <c r="J760" s="139"/>
      <c r="K760" s="139"/>
      <c r="L760" s="139"/>
      <c r="M760" s="139"/>
      <c r="N760" s="139"/>
      <c r="O760" s="139"/>
      <c r="P760" s="139"/>
      <c r="S760" s="164"/>
    </row>
    <row r="761" spans="1:19" s="72" customFormat="1" ht="27" customHeight="1">
      <c r="A761" s="155"/>
      <c r="B761" s="156"/>
      <c r="C761" s="156"/>
      <c r="D761" s="156"/>
      <c r="E761" s="139"/>
      <c r="F761" s="139"/>
      <c r="G761" s="139"/>
      <c r="H761" s="157"/>
      <c r="I761" s="139"/>
      <c r="J761" s="139"/>
      <c r="K761" s="139"/>
      <c r="L761" s="139"/>
      <c r="M761" s="139"/>
      <c r="N761" s="139"/>
      <c r="O761" s="139"/>
      <c r="P761" s="139"/>
      <c r="R761" s="11"/>
      <c r="S761" s="152"/>
    </row>
    <row r="763" spans="1:19" s="72" customFormat="1" ht="27" customHeight="1">
      <c r="A763" s="155"/>
      <c r="B763" s="156"/>
      <c r="C763" s="156"/>
      <c r="D763" s="156"/>
      <c r="E763" s="139"/>
      <c r="F763" s="139"/>
      <c r="G763" s="139"/>
      <c r="H763" s="157"/>
      <c r="I763" s="139"/>
      <c r="J763" s="139"/>
      <c r="K763" s="139"/>
      <c r="L763" s="139"/>
      <c r="M763" s="139"/>
      <c r="N763" s="139"/>
      <c r="O763" s="139"/>
      <c r="P763" s="139"/>
      <c r="R763" s="11"/>
      <c r="S763" s="152"/>
    </row>
    <row r="765" spans="1:19" s="72" customFormat="1" ht="27" customHeight="1">
      <c r="A765" s="155"/>
      <c r="B765" s="156"/>
      <c r="C765" s="156"/>
      <c r="D765" s="156"/>
      <c r="E765" s="139"/>
      <c r="F765" s="139"/>
      <c r="G765" s="139"/>
      <c r="H765" s="157"/>
      <c r="I765" s="139"/>
      <c r="J765" s="139"/>
      <c r="K765" s="139"/>
      <c r="L765" s="139"/>
      <c r="M765" s="139"/>
      <c r="N765" s="139"/>
      <c r="O765" s="139"/>
      <c r="P765" s="139"/>
      <c r="R765" s="11"/>
      <c r="S765" s="152"/>
    </row>
    <row r="766" spans="1:19" s="72" customFormat="1" ht="27" customHeight="1">
      <c r="A766" s="155"/>
      <c r="B766" s="156"/>
      <c r="C766" s="156"/>
      <c r="D766" s="156"/>
      <c r="E766" s="139"/>
      <c r="F766" s="139"/>
      <c r="G766" s="139"/>
      <c r="H766" s="157"/>
      <c r="I766" s="139"/>
      <c r="J766" s="139"/>
      <c r="K766" s="139"/>
      <c r="L766" s="139"/>
      <c r="M766" s="139"/>
      <c r="N766" s="139"/>
      <c r="O766" s="139"/>
      <c r="P766" s="139"/>
      <c r="R766" s="11"/>
      <c r="S766" s="152"/>
    </row>
    <row r="767" spans="18:19" ht="27" customHeight="1">
      <c r="R767" s="72"/>
      <c r="S767" s="164"/>
    </row>
    <row r="768" spans="18:19" ht="27" customHeight="1">
      <c r="R768" s="72"/>
      <c r="S768" s="164"/>
    </row>
    <row r="770" spans="1:19" s="72" customFormat="1" ht="27" customHeight="1">
      <c r="A770" s="155"/>
      <c r="B770" s="156"/>
      <c r="C770" s="156"/>
      <c r="D770" s="156"/>
      <c r="E770" s="139"/>
      <c r="F770" s="139"/>
      <c r="G770" s="139"/>
      <c r="H770" s="157"/>
      <c r="I770" s="139"/>
      <c r="J770" s="139"/>
      <c r="K770" s="139"/>
      <c r="L770" s="139"/>
      <c r="M770" s="139"/>
      <c r="N770" s="139"/>
      <c r="O770" s="139"/>
      <c r="P770" s="139"/>
      <c r="R770" s="11"/>
      <c r="S770" s="152"/>
    </row>
    <row r="773" spans="1:19" s="147" customFormat="1" ht="27" customHeight="1">
      <c r="A773" s="155"/>
      <c r="B773" s="156"/>
      <c r="C773" s="156"/>
      <c r="D773" s="156"/>
      <c r="E773" s="139"/>
      <c r="F773" s="139"/>
      <c r="G773" s="139"/>
      <c r="H773" s="157"/>
      <c r="I773" s="139"/>
      <c r="J773" s="139"/>
      <c r="K773" s="139"/>
      <c r="L773" s="139"/>
      <c r="M773" s="139"/>
      <c r="N773" s="139"/>
      <c r="O773" s="139"/>
      <c r="P773" s="139"/>
      <c r="R773" s="72"/>
      <c r="S773" s="164"/>
    </row>
    <row r="789" spans="1:16" s="72" customFormat="1" ht="27" customHeight="1">
      <c r="A789" s="155"/>
      <c r="B789" s="156"/>
      <c r="C789" s="156"/>
      <c r="D789" s="156"/>
      <c r="E789" s="139"/>
      <c r="F789" s="139"/>
      <c r="G789" s="139"/>
      <c r="H789" s="157"/>
      <c r="I789" s="139"/>
      <c r="J789" s="139"/>
      <c r="K789" s="139"/>
      <c r="L789" s="139"/>
      <c r="M789" s="139"/>
      <c r="N789" s="139"/>
      <c r="O789" s="139"/>
      <c r="P789" s="139"/>
    </row>
    <row r="790" spans="1:16" s="72" customFormat="1" ht="27" customHeight="1">
      <c r="A790" s="155"/>
      <c r="B790" s="156"/>
      <c r="C790" s="156"/>
      <c r="D790" s="156"/>
      <c r="E790" s="139"/>
      <c r="F790" s="139"/>
      <c r="G790" s="139"/>
      <c r="H790" s="157"/>
      <c r="I790" s="139"/>
      <c r="J790" s="139"/>
      <c r="K790" s="139"/>
      <c r="L790" s="139"/>
      <c r="M790" s="139"/>
      <c r="N790" s="139"/>
      <c r="O790" s="139"/>
      <c r="P790" s="139"/>
    </row>
    <row r="792" spans="1:16" s="72" customFormat="1" ht="27" customHeight="1">
      <c r="A792" s="155"/>
      <c r="B792" s="156"/>
      <c r="C792" s="156"/>
      <c r="D792" s="156"/>
      <c r="E792" s="139"/>
      <c r="F792" s="139"/>
      <c r="G792" s="139"/>
      <c r="H792" s="157"/>
      <c r="I792" s="139"/>
      <c r="J792" s="139"/>
      <c r="K792" s="139"/>
      <c r="L792" s="139"/>
      <c r="M792" s="139"/>
      <c r="N792" s="139"/>
      <c r="O792" s="139"/>
      <c r="P792" s="139"/>
    </row>
    <row r="794" spans="1:16" s="72" customFormat="1" ht="27" customHeight="1">
      <c r="A794" s="155"/>
      <c r="B794" s="156"/>
      <c r="C794" s="156"/>
      <c r="D794" s="156"/>
      <c r="E794" s="139"/>
      <c r="F794" s="139"/>
      <c r="G794" s="139"/>
      <c r="H794" s="157"/>
      <c r="I794" s="139"/>
      <c r="J794" s="139"/>
      <c r="K794" s="139"/>
      <c r="L794" s="139"/>
      <c r="M794" s="139"/>
      <c r="N794" s="139"/>
      <c r="O794" s="139"/>
      <c r="P794" s="139"/>
    </row>
    <row r="795" spans="1:16" s="133" customFormat="1" ht="27" customHeight="1">
      <c r="A795" s="155"/>
      <c r="B795" s="156"/>
      <c r="C795" s="156"/>
      <c r="D795" s="156"/>
      <c r="E795" s="139"/>
      <c r="F795" s="139"/>
      <c r="G795" s="139"/>
      <c r="H795" s="157"/>
      <c r="I795" s="139"/>
      <c r="J795" s="139"/>
      <c r="K795" s="139"/>
      <c r="L795" s="139"/>
      <c r="M795" s="139"/>
      <c r="N795" s="139"/>
      <c r="O795" s="139"/>
      <c r="P795" s="139"/>
    </row>
    <row r="796" spans="1:16" s="133" customFormat="1" ht="27" customHeight="1">
      <c r="A796" s="155"/>
      <c r="B796" s="156"/>
      <c r="C796" s="156"/>
      <c r="D796" s="156"/>
      <c r="E796" s="139"/>
      <c r="F796" s="139"/>
      <c r="G796" s="139"/>
      <c r="H796" s="157"/>
      <c r="I796" s="139"/>
      <c r="J796" s="139"/>
      <c r="K796" s="139"/>
      <c r="L796" s="139"/>
      <c r="M796" s="139"/>
      <c r="N796" s="139"/>
      <c r="O796" s="139"/>
      <c r="P796" s="139"/>
    </row>
    <row r="797" spans="1:16" s="133" customFormat="1" ht="27" customHeight="1">
      <c r="A797" s="155"/>
      <c r="B797" s="156"/>
      <c r="C797" s="156"/>
      <c r="D797" s="156"/>
      <c r="E797" s="139"/>
      <c r="F797" s="139"/>
      <c r="G797" s="139"/>
      <c r="H797" s="157"/>
      <c r="I797" s="139"/>
      <c r="J797" s="139"/>
      <c r="K797" s="139"/>
      <c r="L797" s="139"/>
      <c r="M797" s="139"/>
      <c r="N797" s="139"/>
      <c r="O797" s="139"/>
      <c r="P797" s="139"/>
    </row>
    <row r="801" ht="44.25" customHeight="1"/>
    <row r="810" spans="1:19" s="133" customFormat="1" ht="27" customHeight="1">
      <c r="A810" s="155"/>
      <c r="B810" s="156"/>
      <c r="C810" s="156"/>
      <c r="D810" s="156"/>
      <c r="E810" s="139"/>
      <c r="F810" s="139"/>
      <c r="G810" s="139"/>
      <c r="H810" s="157"/>
      <c r="I810" s="139"/>
      <c r="J810" s="139"/>
      <c r="K810" s="139"/>
      <c r="L810" s="139"/>
      <c r="M810" s="139"/>
      <c r="N810" s="139"/>
      <c r="O810" s="139"/>
      <c r="P810" s="139"/>
      <c r="S810" s="169"/>
    </row>
    <row r="811" spans="1:19" s="133" customFormat="1" ht="27" customHeight="1">
      <c r="A811" s="155"/>
      <c r="B811" s="156"/>
      <c r="C811" s="156"/>
      <c r="D811" s="156"/>
      <c r="E811" s="139"/>
      <c r="F811" s="139"/>
      <c r="G811" s="139"/>
      <c r="H811" s="157"/>
      <c r="I811" s="139"/>
      <c r="J811" s="139"/>
      <c r="K811" s="139"/>
      <c r="L811" s="139"/>
      <c r="M811" s="139"/>
      <c r="N811" s="139"/>
      <c r="O811" s="139"/>
      <c r="P811" s="139"/>
      <c r="S811" s="169"/>
    </row>
    <row r="812" spans="1:19" s="133" customFormat="1" ht="27" customHeight="1">
      <c r="A812" s="155"/>
      <c r="B812" s="156"/>
      <c r="C812" s="156"/>
      <c r="D812" s="156"/>
      <c r="E812" s="139"/>
      <c r="F812" s="139"/>
      <c r="G812" s="139"/>
      <c r="H812" s="157"/>
      <c r="I812" s="139"/>
      <c r="J812" s="139"/>
      <c r="K812" s="139"/>
      <c r="L812" s="139"/>
      <c r="M812" s="139"/>
      <c r="N812" s="139"/>
      <c r="O812" s="139"/>
      <c r="P812" s="139"/>
      <c r="R812" s="72"/>
      <c r="S812" s="164"/>
    </row>
    <row r="813" spans="1:16" s="133" customFormat="1" ht="27" customHeight="1">
      <c r="A813" s="155"/>
      <c r="B813" s="156"/>
      <c r="C813" s="156"/>
      <c r="D813" s="156"/>
      <c r="E813" s="139"/>
      <c r="F813" s="139"/>
      <c r="G813" s="139"/>
      <c r="H813" s="157"/>
      <c r="I813" s="139"/>
      <c r="J813" s="139"/>
      <c r="K813" s="139"/>
      <c r="L813" s="139"/>
      <c r="M813" s="139"/>
      <c r="N813" s="139"/>
      <c r="O813" s="139"/>
      <c r="P813" s="139"/>
    </row>
    <row r="839" ht="43.5" customHeight="1"/>
    <row r="844" spans="18:19" ht="27" customHeight="1">
      <c r="R844" s="72"/>
      <c r="S844" s="164"/>
    </row>
    <row r="853" spans="18:19" ht="27" customHeight="1">
      <c r="R853" s="72"/>
      <c r="S853" s="164"/>
    </row>
    <row r="871" spans="18:19" ht="27" customHeight="1">
      <c r="R871" s="72"/>
      <c r="S871" s="164"/>
    </row>
    <row r="872" spans="18:19" ht="27" customHeight="1">
      <c r="R872" s="72"/>
      <c r="S872" s="164"/>
    </row>
    <row r="873" spans="18:19" ht="27" customHeight="1">
      <c r="R873" s="72"/>
      <c r="S873" s="164"/>
    </row>
    <row r="874" spans="18:19" ht="27" customHeight="1">
      <c r="R874" s="72"/>
      <c r="S874" s="164"/>
    </row>
    <row r="875" spans="18:19" ht="27" customHeight="1">
      <c r="R875" s="72"/>
      <c r="S875" s="164"/>
    </row>
    <row r="876" spans="18:19" ht="27" customHeight="1">
      <c r="R876" s="72"/>
      <c r="S876" s="164"/>
    </row>
    <row r="878" spans="18:19" ht="27" customHeight="1">
      <c r="R878" s="72"/>
      <c r="S878" s="164"/>
    </row>
    <row r="879" spans="18:19" ht="27" customHeight="1">
      <c r="R879" s="72"/>
      <c r="S879" s="164"/>
    </row>
    <row r="880" spans="18:19" ht="27" customHeight="1">
      <c r="R880" s="72"/>
      <c r="S880" s="164"/>
    </row>
    <row r="881" spans="18:19" ht="27" customHeight="1">
      <c r="R881" s="72"/>
      <c r="S881" s="164"/>
    </row>
    <row r="882" spans="18:19" ht="27" customHeight="1">
      <c r="R882" s="72"/>
      <c r="S882" s="164"/>
    </row>
    <row r="883" spans="18:19" ht="27" customHeight="1">
      <c r="R883" s="72"/>
      <c r="S883" s="164"/>
    </row>
    <row r="939" ht="44.25" customHeight="1"/>
    <row r="956" ht="44.25" customHeight="1"/>
    <row r="1106" ht="44.25" customHeight="1"/>
    <row r="1123" ht="44.25" customHeight="1"/>
    <row r="1131" ht="36" customHeight="1"/>
    <row r="1132" ht="42.75" customHeight="1"/>
    <row r="1133" ht="40.5" customHeight="1"/>
    <row r="1134" ht="63" customHeight="1"/>
    <row r="1135" ht="67.5" customHeight="1"/>
    <row r="1136" ht="45" customHeight="1"/>
    <row r="1137" ht="45" customHeight="1"/>
  </sheetData>
  <sheetProtection password="CF52" sheet="1"/>
  <autoFilter ref="A1:A505"/>
  <mergeCells count="265">
    <mergeCell ref="A432:C432"/>
    <mergeCell ref="A193:C193"/>
    <mergeCell ref="A149:C149"/>
    <mergeCell ref="A265:C265"/>
    <mergeCell ref="A245:C245"/>
    <mergeCell ref="C395:C397"/>
    <mergeCell ref="A179:P179"/>
    <mergeCell ref="A200:C200"/>
    <mergeCell ref="A353:C353"/>
    <mergeCell ref="A234:D234"/>
    <mergeCell ref="A116:C116"/>
    <mergeCell ref="G232:G233"/>
    <mergeCell ref="A206:D206"/>
    <mergeCell ref="A224:C224"/>
    <mergeCell ref="A210:C210"/>
    <mergeCell ref="A119:C119"/>
    <mergeCell ref="A146:C146"/>
    <mergeCell ref="E142:H142"/>
    <mergeCell ref="A145:D145"/>
    <mergeCell ref="A170:C170"/>
    <mergeCell ref="E232:E233"/>
    <mergeCell ref="A230:P230"/>
    <mergeCell ref="M231:P232"/>
    <mergeCell ref="A394:P394"/>
    <mergeCell ref="A395:A397"/>
    <mergeCell ref="B395:B397"/>
    <mergeCell ref="E356:H356"/>
    <mergeCell ref="A362:P362"/>
    <mergeCell ref="G357:G358"/>
    <mergeCell ref="F357:F358"/>
    <mergeCell ref="I112:L113"/>
    <mergeCell ref="A161:C161"/>
    <mergeCell ref="M180:P181"/>
    <mergeCell ref="A180:A182"/>
    <mergeCell ref="B180:B182"/>
    <mergeCell ref="C180:C182"/>
    <mergeCell ref="D180:D182"/>
    <mergeCell ref="I180:L181"/>
    <mergeCell ref="E181:E182"/>
    <mergeCell ref="G181:G182"/>
    <mergeCell ref="A450:C450"/>
    <mergeCell ref="E395:H395"/>
    <mergeCell ref="A399:C399"/>
    <mergeCell ref="A417:C417"/>
    <mergeCell ref="A441:C441"/>
    <mergeCell ref="B425:B427"/>
    <mergeCell ref="A425:A427"/>
    <mergeCell ref="A402:C402"/>
    <mergeCell ref="A428:D428"/>
    <mergeCell ref="C425:C427"/>
    <mergeCell ref="H454:H455"/>
    <mergeCell ref="A452:P452"/>
    <mergeCell ref="A456:D456"/>
    <mergeCell ref="G454:G455"/>
    <mergeCell ref="A461:C461"/>
    <mergeCell ref="A457:C457"/>
    <mergeCell ref="B453:B455"/>
    <mergeCell ref="F454:F455"/>
    <mergeCell ref="A497:D497"/>
    <mergeCell ref="I453:L454"/>
    <mergeCell ref="M453:P454"/>
    <mergeCell ref="E454:E455"/>
    <mergeCell ref="A492:C492"/>
    <mergeCell ref="C453:C455"/>
    <mergeCell ref="D453:D455"/>
    <mergeCell ref="A453:A455"/>
    <mergeCell ref="A481:C481"/>
    <mergeCell ref="E453:H453"/>
    <mergeCell ref="M425:P426"/>
    <mergeCell ref="A238:C238"/>
    <mergeCell ref="A359:D359"/>
    <mergeCell ref="E426:E427"/>
    <mergeCell ref="H426:H427"/>
    <mergeCell ref="A424:P424"/>
    <mergeCell ref="G426:G427"/>
    <mergeCell ref="G396:G397"/>
    <mergeCell ref="H396:H397"/>
    <mergeCell ref="I395:L396"/>
    <mergeCell ref="A429:C429"/>
    <mergeCell ref="I425:L426"/>
    <mergeCell ref="E425:H425"/>
    <mergeCell ref="H357:H358"/>
    <mergeCell ref="C356:C358"/>
    <mergeCell ref="D356:D358"/>
    <mergeCell ref="A388:C388"/>
    <mergeCell ref="A377:C377"/>
    <mergeCell ref="M356:P357"/>
    <mergeCell ref="I356:L357"/>
    <mergeCell ref="F426:F427"/>
    <mergeCell ref="D425:D427"/>
    <mergeCell ref="M395:P396"/>
    <mergeCell ref="E396:E397"/>
    <mergeCell ref="F396:F397"/>
    <mergeCell ref="E357:E358"/>
    <mergeCell ref="D395:D397"/>
    <mergeCell ref="A398:D398"/>
    <mergeCell ref="A370:C370"/>
    <mergeCell ref="A363:C363"/>
    <mergeCell ref="A356:A358"/>
    <mergeCell ref="B356:B358"/>
    <mergeCell ref="A355:P355"/>
    <mergeCell ref="G303:G304"/>
    <mergeCell ref="H303:H304"/>
    <mergeCell ref="A306:C306"/>
    <mergeCell ref="A305:D305"/>
    <mergeCell ref="A309:C309"/>
    <mergeCell ref="A344:C344"/>
    <mergeCell ref="D302:D304"/>
    <mergeCell ref="E302:H302"/>
    <mergeCell ref="A301:P301"/>
    <mergeCell ref="A302:A304"/>
    <mergeCell ref="B302:B304"/>
    <mergeCell ref="C302:C304"/>
    <mergeCell ref="I302:L303"/>
    <mergeCell ref="M302:P303"/>
    <mergeCell ref="E303:E304"/>
    <mergeCell ref="F303:F304"/>
    <mergeCell ref="A275:D275"/>
    <mergeCell ref="A278:C278"/>
    <mergeCell ref="C272:C274"/>
    <mergeCell ref="D272:D274"/>
    <mergeCell ref="E272:H272"/>
    <mergeCell ref="A276:C276"/>
    <mergeCell ref="A299:C299"/>
    <mergeCell ref="M272:P273"/>
    <mergeCell ref="E273:E274"/>
    <mergeCell ref="A290:C290"/>
    <mergeCell ref="H273:H274"/>
    <mergeCell ref="G273:G274"/>
    <mergeCell ref="A271:P271"/>
    <mergeCell ref="A272:A274"/>
    <mergeCell ref="B272:B274"/>
    <mergeCell ref="I272:L273"/>
    <mergeCell ref="F273:F274"/>
    <mergeCell ref="A254:C254"/>
    <mergeCell ref="A269:C269"/>
    <mergeCell ref="A237:P237"/>
    <mergeCell ref="B231:B233"/>
    <mergeCell ref="C231:C233"/>
    <mergeCell ref="I231:L232"/>
    <mergeCell ref="F232:F233"/>
    <mergeCell ref="E231:H231"/>
    <mergeCell ref="H232:H233"/>
    <mergeCell ref="D231:D233"/>
    <mergeCell ref="C203:C205"/>
    <mergeCell ref="H204:H205"/>
    <mergeCell ref="F204:F205"/>
    <mergeCell ref="G204:G205"/>
    <mergeCell ref="E204:E205"/>
    <mergeCell ref="D203:D205"/>
    <mergeCell ref="I203:L204"/>
    <mergeCell ref="M203:P204"/>
    <mergeCell ref="A207:C207"/>
    <mergeCell ref="A196:C196"/>
    <mergeCell ref="F181:F182"/>
    <mergeCell ref="A186:C186"/>
    <mergeCell ref="A202:P202"/>
    <mergeCell ref="A203:A205"/>
    <mergeCell ref="B203:B205"/>
    <mergeCell ref="H181:H182"/>
    <mergeCell ref="A142:A144"/>
    <mergeCell ref="B142:B144"/>
    <mergeCell ref="M142:P143"/>
    <mergeCell ref="E143:E144"/>
    <mergeCell ref="F143:F144"/>
    <mergeCell ref="G143:G144"/>
    <mergeCell ref="H143:H144"/>
    <mergeCell ref="C142:C144"/>
    <mergeCell ref="D112:D114"/>
    <mergeCell ref="A106:C106"/>
    <mergeCell ref="E112:H112"/>
    <mergeCell ref="H113:H114"/>
    <mergeCell ref="A94:C94"/>
    <mergeCell ref="A84:C84"/>
    <mergeCell ref="A88:C88"/>
    <mergeCell ref="C112:C114"/>
    <mergeCell ref="A111:P111"/>
    <mergeCell ref="A79:P79"/>
    <mergeCell ref="A80:A82"/>
    <mergeCell ref="E80:H80"/>
    <mergeCell ref="F81:F82"/>
    <mergeCell ref="B80:B82"/>
    <mergeCell ref="I80:L81"/>
    <mergeCell ref="A83:D83"/>
    <mergeCell ref="G81:G82"/>
    <mergeCell ref="H81:H82"/>
    <mergeCell ref="C80:C82"/>
    <mergeCell ref="A60:C60"/>
    <mergeCell ref="A67:C67"/>
    <mergeCell ref="A70:C70"/>
    <mergeCell ref="D80:D82"/>
    <mergeCell ref="D53:D55"/>
    <mergeCell ref="E53:H53"/>
    <mergeCell ref="H54:H55"/>
    <mergeCell ref="G54:G55"/>
    <mergeCell ref="A56:D56"/>
    <mergeCell ref="A53:A55"/>
    <mergeCell ref="M4:P5"/>
    <mergeCell ref="E5:E6"/>
    <mergeCell ref="F5:F6"/>
    <mergeCell ref="G5:G6"/>
    <mergeCell ref="H5:H6"/>
    <mergeCell ref="C53:C55"/>
    <mergeCell ref="A8:C8"/>
    <mergeCell ref="A12:C12"/>
    <mergeCell ref="A13:C13"/>
    <mergeCell ref="A14:C14"/>
    <mergeCell ref="A49:C49"/>
    <mergeCell ref="E4:H4"/>
    <mergeCell ref="F54:F55"/>
    <mergeCell ref="A1:P1"/>
    <mergeCell ref="A2:P2"/>
    <mergeCell ref="I4:L5"/>
    <mergeCell ref="A3:P3"/>
    <mergeCell ref="A4:A6"/>
    <mergeCell ref="B4:B6"/>
    <mergeCell ref="C4:C6"/>
    <mergeCell ref="D4:D6"/>
    <mergeCell ref="A7:D7"/>
    <mergeCell ref="E203:H203"/>
    <mergeCell ref="A132:C132"/>
    <mergeCell ref="A52:P52"/>
    <mergeCell ref="M112:P113"/>
    <mergeCell ref="I53:L54"/>
    <mergeCell ref="M53:P54"/>
    <mergeCell ref="M80:P81"/>
    <mergeCell ref="E81:E82"/>
    <mergeCell ref="A57:C57"/>
    <mergeCell ref="E54:E55"/>
    <mergeCell ref="A496:D496"/>
    <mergeCell ref="A277:C277"/>
    <mergeCell ref="B53:B55"/>
    <mergeCell ref="A115:D115"/>
    <mergeCell ref="A231:A233"/>
    <mergeCell ref="A185:C185"/>
    <mergeCell ref="A183:D183"/>
    <mergeCell ref="A285:C285"/>
    <mergeCell ref="F113:F114"/>
    <mergeCell ref="A184:C184"/>
    <mergeCell ref="A228:C228"/>
    <mergeCell ref="A229:C229"/>
    <mergeCell ref="D142:D144"/>
    <mergeCell ref="E180:H180"/>
    <mergeCell ref="A141:P141"/>
    <mergeCell ref="G113:G114"/>
    <mergeCell ref="A112:A114"/>
    <mergeCell ref="B112:B114"/>
    <mergeCell ref="A504:D504"/>
    <mergeCell ref="A505:D505"/>
    <mergeCell ref="A503:D503"/>
    <mergeCell ref="A498:D498"/>
    <mergeCell ref="A499:D499"/>
    <mergeCell ref="A500:D500"/>
    <mergeCell ref="A501:D501"/>
    <mergeCell ref="A502:D502"/>
    <mergeCell ref="A332:P332"/>
    <mergeCell ref="A333:C333"/>
    <mergeCell ref="A25:P25"/>
    <mergeCell ref="A26:C26"/>
    <mergeCell ref="A37:P37"/>
    <mergeCell ref="A38:C38"/>
    <mergeCell ref="A320:P320"/>
    <mergeCell ref="A321:C321"/>
    <mergeCell ref="I142:L143"/>
    <mergeCell ref="E113:E114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="95" zoomScaleNormal="95" zoomScalePageLayoutView="0" workbookViewId="0" topLeftCell="A1">
      <selection activeCell="A20" sqref="A20:IV20"/>
    </sheetView>
  </sheetViews>
  <sheetFormatPr defaultColWidth="9.140625" defaultRowHeight="12.75" outlineLevelCol="1"/>
  <cols>
    <col min="1" max="1" width="2.8515625" style="189" customWidth="1"/>
    <col min="2" max="2" width="30.00390625" style="189" customWidth="1"/>
    <col min="3" max="3" width="11.421875" style="171" customWidth="1"/>
    <col min="4" max="4" width="11.28125" style="171" customWidth="1"/>
    <col min="5" max="5" width="11.8515625" style="171" customWidth="1"/>
    <col min="6" max="6" width="5.7109375" style="171" hidden="1" customWidth="1" outlineLevel="1"/>
    <col min="7" max="7" width="11.00390625" style="171" customWidth="1" collapsed="1"/>
    <col min="8" max="21" width="4.140625" style="189" customWidth="1"/>
    <col min="22" max="22" width="5.8515625" style="189" customWidth="1"/>
    <col min="23" max="23" width="6.00390625" style="189" customWidth="1"/>
    <col min="24" max="24" width="7.140625" style="189" customWidth="1"/>
    <col min="25" max="16384" width="9.140625" style="45" customWidth="1"/>
  </cols>
  <sheetData>
    <row r="1" spans="1:24" s="110" customFormat="1" ht="17.25" customHeight="1">
      <c r="A1" s="350" t="s">
        <v>292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</row>
    <row r="2" spans="1:24" ht="14.25" customHeight="1">
      <c r="A2" s="353" t="s">
        <v>52</v>
      </c>
      <c r="B2" s="353" t="s">
        <v>53</v>
      </c>
      <c r="C2" s="354" t="s">
        <v>242</v>
      </c>
      <c r="D2" s="354" t="s">
        <v>243</v>
      </c>
      <c r="E2" s="355" t="s">
        <v>246</v>
      </c>
      <c r="F2" s="354" t="s">
        <v>261</v>
      </c>
      <c r="G2" s="354" t="s">
        <v>293</v>
      </c>
      <c r="H2" s="359" t="s">
        <v>188</v>
      </c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58" t="s">
        <v>196</v>
      </c>
      <c r="W2" s="351" t="s">
        <v>141</v>
      </c>
      <c r="X2" s="352" t="s">
        <v>54</v>
      </c>
    </row>
    <row r="3" spans="1:24" ht="14.25" customHeight="1">
      <c r="A3" s="353"/>
      <c r="B3" s="353"/>
      <c r="C3" s="354"/>
      <c r="D3" s="354"/>
      <c r="E3" s="356"/>
      <c r="F3" s="354"/>
      <c r="G3" s="354"/>
      <c r="H3" s="359" t="s">
        <v>55</v>
      </c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58"/>
      <c r="W3" s="351"/>
      <c r="X3" s="352"/>
    </row>
    <row r="4" spans="1:24" ht="33.75" customHeight="1">
      <c r="A4" s="353"/>
      <c r="B4" s="353"/>
      <c r="C4" s="354"/>
      <c r="D4" s="354"/>
      <c r="E4" s="357"/>
      <c r="F4" s="354"/>
      <c r="G4" s="354"/>
      <c r="H4" s="188">
        <v>1</v>
      </c>
      <c r="I4" s="188">
        <v>2</v>
      </c>
      <c r="J4" s="188">
        <v>3</v>
      </c>
      <c r="K4" s="188">
        <v>4</v>
      </c>
      <c r="L4" s="188">
        <v>5</v>
      </c>
      <c r="M4" s="188">
        <v>6</v>
      </c>
      <c r="N4" s="188">
        <v>7</v>
      </c>
      <c r="O4" s="188">
        <v>8</v>
      </c>
      <c r="P4" s="188">
        <v>9</v>
      </c>
      <c r="Q4" s="188">
        <v>10</v>
      </c>
      <c r="R4" s="188">
        <v>11</v>
      </c>
      <c r="S4" s="188">
        <v>12</v>
      </c>
      <c r="T4" s="188">
        <v>13</v>
      </c>
      <c r="U4" s="188">
        <v>14</v>
      </c>
      <c r="V4" s="358"/>
      <c r="W4" s="351"/>
      <c r="X4" s="352"/>
    </row>
    <row r="5" spans="1:24" ht="14.25" customHeight="1">
      <c r="A5" s="86">
        <v>1</v>
      </c>
      <c r="B5" s="236" t="s">
        <v>178</v>
      </c>
      <c r="C5" s="195">
        <v>80</v>
      </c>
      <c r="D5" s="195">
        <v>120</v>
      </c>
      <c r="E5" s="221">
        <f>(C5+D5)/2</f>
        <v>100</v>
      </c>
      <c r="F5" s="221">
        <v>18</v>
      </c>
      <c r="G5" s="221">
        <f>E5*F5/100</f>
        <v>18</v>
      </c>
      <c r="H5" s="221">
        <f>Меню!S4</f>
        <v>30</v>
      </c>
      <c r="I5" s="221">
        <f>Меню!S34</f>
        <v>20</v>
      </c>
      <c r="J5" s="221">
        <f>Меню!S63</f>
        <v>20</v>
      </c>
      <c r="K5" s="221">
        <f>Меню!S92</f>
        <v>10</v>
      </c>
      <c r="L5" s="221">
        <f>Меню!S122</f>
        <v>20</v>
      </c>
      <c r="M5" s="221">
        <f>Меню!S156</f>
        <v>10</v>
      </c>
      <c r="N5" s="221">
        <f>Меню!S185</f>
        <v>20</v>
      </c>
      <c r="O5" s="221">
        <f>Меню!S214</f>
        <v>10</v>
      </c>
      <c r="P5" s="221">
        <f>Меню!S255</f>
        <v>10</v>
      </c>
      <c r="Q5" s="221">
        <f>Меню!S286</f>
        <v>30</v>
      </c>
      <c r="R5" s="221">
        <f>Меню!S316</f>
        <v>10</v>
      </c>
      <c r="S5" s="221">
        <f>Меню!S355</f>
        <v>20</v>
      </c>
      <c r="T5" s="221">
        <f>Меню!S384</f>
        <v>20</v>
      </c>
      <c r="U5" s="221">
        <f>Меню!S413</f>
        <v>30</v>
      </c>
      <c r="V5" s="221">
        <f>U5+T5+S5+R5+Q5+P5+O5+N5+M5+L5+K5+J5+I5+H5</f>
        <v>260</v>
      </c>
      <c r="W5" s="237">
        <f>V5/14</f>
        <v>18.571428571428573</v>
      </c>
      <c r="X5" s="237">
        <f>W5*100/G5</f>
        <v>103.17460317460319</v>
      </c>
    </row>
    <row r="6" spans="1:24" ht="14.25" customHeight="1">
      <c r="A6" s="86">
        <f>A5+1</f>
        <v>2</v>
      </c>
      <c r="B6" s="234" t="s">
        <v>263</v>
      </c>
      <c r="C6" s="221">
        <v>150</v>
      </c>
      <c r="D6" s="221">
        <v>200</v>
      </c>
      <c r="E6" s="221">
        <f aca="true" t="shared" si="0" ref="E6:E32">(C6+D6)/2</f>
        <v>175</v>
      </c>
      <c r="F6" s="221">
        <v>18</v>
      </c>
      <c r="G6" s="221">
        <f aca="true" t="shared" si="1" ref="G6:G32">E6*F6/100</f>
        <v>31.5</v>
      </c>
      <c r="H6" s="221">
        <f>Меню!S5</f>
        <v>20</v>
      </c>
      <c r="I6" s="221">
        <f>Меню!S35</f>
        <v>20</v>
      </c>
      <c r="J6" s="221">
        <f>Меню!S64</f>
        <v>20</v>
      </c>
      <c r="K6" s="221">
        <f>Меню!S93</f>
        <v>25.3</v>
      </c>
      <c r="L6" s="221">
        <f>Меню!S123</f>
        <v>46</v>
      </c>
      <c r="M6" s="221">
        <f>Меню!S157</f>
        <v>38</v>
      </c>
      <c r="N6" s="221">
        <f>Меню!S186</f>
        <v>40</v>
      </c>
      <c r="O6" s="221">
        <f>Меню!S215</f>
        <v>20</v>
      </c>
      <c r="P6" s="221">
        <f>Меню!S256</f>
        <v>20</v>
      </c>
      <c r="Q6" s="221">
        <f>Меню!S287</f>
        <v>40</v>
      </c>
      <c r="R6" s="221">
        <f>Меню!S317</f>
        <v>48</v>
      </c>
      <c r="S6" s="221">
        <f>Меню!S356</f>
        <v>40</v>
      </c>
      <c r="T6" s="221">
        <f>Меню!S385</f>
        <v>40</v>
      </c>
      <c r="U6" s="221">
        <f>Меню!S414</f>
        <v>30</v>
      </c>
      <c r="V6" s="221">
        <f aca="true" t="shared" si="2" ref="V6:V32">U6+T6+S6+R6+Q6+P6+O6+N6+M6+L6+K6+J6+I6+H6</f>
        <v>447.3</v>
      </c>
      <c r="W6" s="237">
        <f aca="true" t="shared" si="3" ref="W6:W32">V6/14</f>
        <v>31.95</v>
      </c>
      <c r="X6" s="237">
        <f aca="true" t="shared" si="4" ref="X6:X32">W6*100/G6</f>
        <v>101.42857142857143</v>
      </c>
    </row>
    <row r="7" spans="1:24" s="110" customFormat="1" ht="14.25" customHeight="1">
      <c r="A7" s="86">
        <f aca="true" t="shared" si="5" ref="A7:A32">A6+1</f>
        <v>3</v>
      </c>
      <c r="B7" s="234" t="s">
        <v>152</v>
      </c>
      <c r="C7" s="221">
        <v>15.1</v>
      </c>
      <c r="D7" s="221">
        <v>20.45</v>
      </c>
      <c r="E7" s="221">
        <f t="shared" si="0"/>
        <v>17.775</v>
      </c>
      <c r="F7" s="221">
        <v>13</v>
      </c>
      <c r="G7" s="221">
        <f t="shared" si="1"/>
        <v>2.31075</v>
      </c>
      <c r="H7" s="221">
        <f>Меню!S6</f>
        <v>0</v>
      </c>
      <c r="I7" s="221">
        <f>Меню!S36</f>
        <v>2.5</v>
      </c>
      <c r="J7" s="221">
        <f>Меню!S65</f>
        <v>4.5</v>
      </c>
      <c r="K7" s="221">
        <f>Меню!S94</f>
        <v>0</v>
      </c>
      <c r="L7" s="221">
        <f>Меню!S124</f>
        <v>0</v>
      </c>
      <c r="M7" s="221">
        <f>Меню!S158</f>
        <v>0</v>
      </c>
      <c r="N7" s="221">
        <f>Меню!S187</f>
        <v>0</v>
      </c>
      <c r="O7" s="221">
        <f>Меню!S216</f>
        <v>5</v>
      </c>
      <c r="P7" s="221">
        <f>Меню!S257</f>
        <v>2.5</v>
      </c>
      <c r="Q7" s="221">
        <f>Меню!S288</f>
        <v>0</v>
      </c>
      <c r="R7" s="221">
        <f>Меню!S318</f>
        <v>0</v>
      </c>
      <c r="S7" s="221">
        <f>Меню!S357</f>
        <v>2.4</v>
      </c>
      <c r="T7" s="221">
        <f>Меню!S386</f>
        <v>13</v>
      </c>
      <c r="U7" s="221">
        <f>Меню!S415</f>
        <v>2.5</v>
      </c>
      <c r="V7" s="221">
        <f t="shared" si="2"/>
        <v>32.4</v>
      </c>
      <c r="W7" s="237">
        <f t="shared" si="3"/>
        <v>2.314285714285714</v>
      </c>
      <c r="X7" s="237">
        <f t="shared" si="4"/>
        <v>100.1530115454166</v>
      </c>
    </row>
    <row r="8" spans="1:24" s="110" customFormat="1" ht="14.25" customHeight="1">
      <c r="A8" s="86">
        <f t="shared" si="5"/>
        <v>4</v>
      </c>
      <c r="B8" s="236" t="s">
        <v>93</v>
      </c>
      <c r="C8" s="255">
        <v>45.45</v>
      </c>
      <c r="D8" s="255">
        <v>50</v>
      </c>
      <c r="E8" s="221">
        <f t="shared" si="0"/>
        <v>47.725</v>
      </c>
      <c r="F8" s="221">
        <v>37</v>
      </c>
      <c r="G8" s="221">
        <f t="shared" si="1"/>
        <v>17.65825</v>
      </c>
      <c r="H8" s="221">
        <f>Меню!S7</f>
        <v>35</v>
      </c>
      <c r="I8" s="221">
        <f>Меню!S37</f>
        <v>0</v>
      </c>
      <c r="J8" s="221">
        <f>Меню!S66</f>
        <v>0</v>
      </c>
      <c r="K8" s="221">
        <f>Меню!S95</f>
        <v>11</v>
      </c>
      <c r="L8" s="221">
        <f>Меню!S125</f>
        <v>50</v>
      </c>
      <c r="M8" s="221">
        <f>Меню!S159</f>
        <v>0</v>
      </c>
      <c r="N8" s="221">
        <f>Меню!S188</f>
        <v>50</v>
      </c>
      <c r="O8" s="221">
        <f>Меню!S217</f>
        <v>0</v>
      </c>
      <c r="P8" s="221">
        <f>Меню!S258</f>
        <v>62</v>
      </c>
      <c r="Q8" s="221">
        <f>Меню!S289</f>
        <v>40</v>
      </c>
      <c r="R8" s="221">
        <f>Меню!S319</f>
        <v>0</v>
      </c>
      <c r="S8" s="221">
        <f>Меню!S358</f>
        <v>0</v>
      </c>
      <c r="T8" s="221">
        <f>Меню!S387</f>
        <v>0</v>
      </c>
      <c r="U8" s="221">
        <f>Меню!S416</f>
        <v>0</v>
      </c>
      <c r="V8" s="221">
        <f t="shared" si="2"/>
        <v>248</v>
      </c>
      <c r="W8" s="237">
        <f t="shared" si="3"/>
        <v>17.714285714285715</v>
      </c>
      <c r="X8" s="237">
        <f t="shared" si="4"/>
        <v>100.31733447134182</v>
      </c>
    </row>
    <row r="9" spans="1:24" s="110" customFormat="1" ht="14.25" customHeight="1">
      <c r="A9" s="86">
        <f t="shared" si="5"/>
        <v>5</v>
      </c>
      <c r="B9" s="236" t="s">
        <v>179</v>
      </c>
      <c r="C9" s="256">
        <v>15</v>
      </c>
      <c r="D9" s="256">
        <v>20</v>
      </c>
      <c r="E9" s="221">
        <f t="shared" si="0"/>
        <v>17.5</v>
      </c>
      <c r="F9" s="221">
        <v>50</v>
      </c>
      <c r="G9" s="221">
        <f t="shared" si="1"/>
        <v>8.75</v>
      </c>
      <c r="H9" s="221">
        <f>Меню!S8</f>
        <v>0</v>
      </c>
      <c r="I9" s="221">
        <f>Меню!S38</f>
        <v>63</v>
      </c>
      <c r="J9" s="221">
        <f>Меню!S67</f>
        <v>0</v>
      </c>
      <c r="K9" s="221">
        <f>Меню!S96</f>
        <v>0</v>
      </c>
      <c r="L9" s="221">
        <f>Меню!S126</f>
        <v>0</v>
      </c>
      <c r="M9" s="221">
        <f>Меню!S160</f>
        <v>63</v>
      </c>
      <c r="N9" s="221">
        <f>Меню!S189</f>
        <v>0</v>
      </c>
      <c r="O9" s="221">
        <f>Меню!S218</f>
        <v>0</v>
      </c>
      <c r="P9" s="221">
        <f>Меню!S259</f>
        <v>0</v>
      </c>
      <c r="Q9" s="221">
        <f>Меню!S290</f>
        <v>0</v>
      </c>
      <c r="R9" s="221">
        <f>Меню!S320</f>
        <v>0</v>
      </c>
      <c r="S9" s="221">
        <f>Меню!S359</f>
        <v>0</v>
      </c>
      <c r="T9" s="221">
        <f>Меню!S388</f>
        <v>0</v>
      </c>
      <c r="U9" s="221">
        <f>Меню!S417</f>
        <v>0</v>
      </c>
      <c r="V9" s="221">
        <f t="shared" si="2"/>
        <v>126</v>
      </c>
      <c r="W9" s="237">
        <f t="shared" si="3"/>
        <v>9</v>
      </c>
      <c r="X9" s="237">
        <f t="shared" si="4"/>
        <v>102.85714285714286</v>
      </c>
    </row>
    <row r="10" spans="1:24" s="110" customFormat="1" ht="14.25" customHeight="1">
      <c r="A10" s="86">
        <f t="shared" si="5"/>
        <v>6</v>
      </c>
      <c r="B10" s="236" t="s">
        <v>180</v>
      </c>
      <c r="C10" s="195">
        <v>250</v>
      </c>
      <c r="D10" s="221">
        <v>250.45</v>
      </c>
      <c r="E10" s="221">
        <f t="shared" si="0"/>
        <v>250.225</v>
      </c>
      <c r="F10" s="221">
        <v>20</v>
      </c>
      <c r="G10" s="221">
        <f t="shared" si="1"/>
        <v>50.045</v>
      </c>
      <c r="H10" s="221">
        <f>Меню!S9</f>
        <v>0</v>
      </c>
      <c r="I10" s="221">
        <f>Меню!S39</f>
        <v>0</v>
      </c>
      <c r="J10" s="221">
        <f>Меню!S68</f>
        <v>61.18000000000001</v>
      </c>
      <c r="K10" s="221">
        <f>Меню!S97</f>
        <v>0</v>
      </c>
      <c r="L10" s="221">
        <f>Меню!S127</f>
        <v>0</v>
      </c>
      <c r="M10" s="221">
        <f>Меню!S161</f>
        <v>0</v>
      </c>
      <c r="N10" s="221">
        <f>Меню!S190</f>
        <v>0</v>
      </c>
      <c r="O10" s="221">
        <f>Меню!S219</f>
        <v>203.49</v>
      </c>
      <c r="P10" s="221">
        <f>Меню!S260</f>
        <v>0</v>
      </c>
      <c r="Q10" s="221">
        <f>Меню!S291</f>
        <v>0</v>
      </c>
      <c r="R10" s="221">
        <f>Меню!S321</f>
        <v>203.49</v>
      </c>
      <c r="S10" s="221">
        <f>Меню!S360</f>
        <v>0</v>
      </c>
      <c r="T10" s="221">
        <f>Меню!S389</f>
        <v>0</v>
      </c>
      <c r="U10" s="221">
        <f>Меню!S418</f>
        <v>203.49</v>
      </c>
      <c r="V10" s="221">
        <f t="shared" si="2"/>
        <v>671.6500000000001</v>
      </c>
      <c r="W10" s="237">
        <f t="shared" si="3"/>
        <v>47.97500000000001</v>
      </c>
      <c r="X10" s="237">
        <f t="shared" si="4"/>
        <v>95.86372264961535</v>
      </c>
    </row>
    <row r="11" spans="1:24" ht="14.25" customHeight="1">
      <c r="A11" s="86">
        <f t="shared" si="5"/>
        <v>7</v>
      </c>
      <c r="B11" s="234" t="s">
        <v>181</v>
      </c>
      <c r="C11" s="195">
        <v>350</v>
      </c>
      <c r="D11" s="195">
        <v>400</v>
      </c>
      <c r="E11" s="221">
        <f t="shared" si="0"/>
        <v>375</v>
      </c>
      <c r="F11" s="221">
        <v>18</v>
      </c>
      <c r="G11" s="221">
        <f t="shared" si="1"/>
        <v>67.5</v>
      </c>
      <c r="H11" s="221">
        <f>Меню!S10</f>
        <v>0</v>
      </c>
      <c r="I11" s="221">
        <f>Меню!S40</f>
        <v>0</v>
      </c>
      <c r="J11" s="221">
        <f>Меню!S69</f>
        <v>228.43</v>
      </c>
      <c r="K11" s="221">
        <f>Меню!S98</f>
        <v>0</v>
      </c>
      <c r="L11" s="221">
        <f>Меню!S128</f>
        <v>84.12</v>
      </c>
      <c r="M11" s="221">
        <f>Меню!S162</f>
        <v>0</v>
      </c>
      <c r="N11" s="221">
        <f>Меню!S191</f>
        <v>45.88</v>
      </c>
      <c r="O11" s="221">
        <f>Меню!S220</f>
        <v>86.7</v>
      </c>
      <c r="P11" s="221">
        <f>Меню!S261</f>
        <v>15.899999999999999</v>
      </c>
      <c r="Q11" s="221">
        <f>Меню!S292</f>
        <v>0</v>
      </c>
      <c r="R11" s="221">
        <f>Меню!S322</f>
        <v>107.7</v>
      </c>
      <c r="S11" s="221">
        <f>Меню!S361</f>
        <v>332.84</v>
      </c>
      <c r="T11" s="221">
        <f>Меню!S390</f>
        <v>0</v>
      </c>
      <c r="U11" s="221">
        <f>Меню!S419</f>
        <v>13.04</v>
      </c>
      <c r="V11" s="221">
        <f t="shared" si="2"/>
        <v>914.6099999999999</v>
      </c>
      <c r="W11" s="237">
        <f t="shared" si="3"/>
        <v>65.3292857142857</v>
      </c>
      <c r="X11" s="237">
        <f t="shared" si="4"/>
        <v>96.78412698412697</v>
      </c>
    </row>
    <row r="12" spans="1:24" ht="14.25" customHeight="1">
      <c r="A12" s="264">
        <f t="shared" si="5"/>
        <v>8</v>
      </c>
      <c r="B12" s="264" t="s">
        <v>182</v>
      </c>
      <c r="C12" s="266">
        <v>200</v>
      </c>
      <c r="D12" s="267">
        <v>200</v>
      </c>
      <c r="E12" s="266">
        <f t="shared" si="0"/>
        <v>200</v>
      </c>
      <c r="F12" s="266">
        <v>20</v>
      </c>
      <c r="G12" s="266">
        <f t="shared" si="1"/>
        <v>40</v>
      </c>
      <c r="H12" s="266">
        <f>Меню!S11</f>
        <v>0</v>
      </c>
      <c r="I12" s="266">
        <f>Меню!S41</f>
        <v>0</v>
      </c>
      <c r="J12" s="266">
        <f>Меню!S70</f>
        <v>6</v>
      </c>
      <c r="K12" s="266">
        <f>Меню!S99</f>
        <v>0</v>
      </c>
      <c r="L12" s="266">
        <f>Меню!S129</f>
        <v>0</v>
      </c>
      <c r="M12" s="266">
        <f>Меню!S163</f>
        <v>0</v>
      </c>
      <c r="N12" s="266">
        <f>Меню!S192</f>
        <v>0</v>
      </c>
      <c r="O12" s="266">
        <f>Меню!S221</f>
        <v>0</v>
      </c>
      <c r="P12" s="266">
        <f>Меню!S262</f>
        <v>0</v>
      </c>
      <c r="Q12" s="266">
        <f>Меню!S293</f>
        <v>0</v>
      </c>
      <c r="R12" s="266">
        <f>Меню!S323</f>
        <v>0</v>
      </c>
      <c r="S12" s="266">
        <f>Меню!S362</f>
        <v>6</v>
      </c>
      <c r="T12" s="266">
        <f>Меню!S391</f>
        <v>0</v>
      </c>
      <c r="U12" s="266">
        <f>Меню!S420</f>
        <v>0</v>
      </c>
      <c r="V12" s="266">
        <f t="shared" si="2"/>
        <v>12</v>
      </c>
      <c r="W12" s="268">
        <f t="shared" si="3"/>
        <v>0.8571428571428571</v>
      </c>
      <c r="X12" s="268">
        <f t="shared" si="4"/>
        <v>2.142857142857143</v>
      </c>
    </row>
    <row r="13" spans="1:24" ht="14.25" customHeight="1">
      <c r="A13" s="264">
        <f t="shared" si="5"/>
        <v>9</v>
      </c>
      <c r="B13" s="265" t="s">
        <v>183</v>
      </c>
      <c r="C13" s="266">
        <v>15.45</v>
      </c>
      <c r="D13" s="267">
        <v>20</v>
      </c>
      <c r="E13" s="266">
        <f t="shared" si="0"/>
        <v>17.725</v>
      </c>
      <c r="F13" s="221">
        <v>20</v>
      </c>
      <c r="G13" s="266">
        <f t="shared" si="1"/>
        <v>3.545</v>
      </c>
      <c r="H13" s="266">
        <f>Меню!S12</f>
        <v>0</v>
      </c>
      <c r="I13" s="266">
        <f>Меню!S42</f>
        <v>0</v>
      </c>
      <c r="J13" s="266">
        <f>Меню!S71</f>
        <v>0</v>
      </c>
      <c r="K13" s="266">
        <f>Меню!S100</f>
        <v>0</v>
      </c>
      <c r="L13" s="266">
        <f>Меню!S130</f>
        <v>0</v>
      </c>
      <c r="M13" s="266">
        <f>Меню!S164</f>
        <v>0</v>
      </c>
      <c r="N13" s="266">
        <f>Меню!S193</f>
        <v>0</v>
      </c>
      <c r="O13" s="266">
        <f>Меню!S222</f>
        <v>0</v>
      </c>
      <c r="P13" s="266">
        <f>Меню!S263</f>
        <v>0</v>
      </c>
      <c r="Q13" s="266">
        <f>Меню!S294</f>
        <v>0</v>
      </c>
      <c r="R13" s="266">
        <f>Меню!S324</f>
        <v>0</v>
      </c>
      <c r="S13" s="266">
        <f>Меню!S363</f>
        <v>0</v>
      </c>
      <c r="T13" s="266">
        <f>Меню!S392</f>
        <v>0</v>
      </c>
      <c r="U13" s="266">
        <f>Меню!S421</f>
        <v>0</v>
      </c>
      <c r="V13" s="266">
        <f t="shared" si="2"/>
        <v>0</v>
      </c>
      <c r="W13" s="268">
        <f t="shared" si="3"/>
        <v>0</v>
      </c>
      <c r="X13" s="268">
        <f t="shared" si="4"/>
        <v>0</v>
      </c>
    </row>
    <row r="14" spans="1:24" s="110" customFormat="1" ht="14.25" customHeight="1">
      <c r="A14" s="86">
        <f t="shared" si="5"/>
        <v>10</v>
      </c>
      <c r="B14" s="234" t="s">
        <v>35</v>
      </c>
      <c r="C14" s="221">
        <v>40.1</v>
      </c>
      <c r="D14" s="221">
        <v>45</v>
      </c>
      <c r="E14" s="221">
        <f t="shared" si="0"/>
        <v>42.55</v>
      </c>
      <c r="F14" s="221">
        <v>30</v>
      </c>
      <c r="G14" s="221">
        <f t="shared" si="1"/>
        <v>12.765</v>
      </c>
      <c r="H14" s="221">
        <f>Меню!S13</f>
        <v>19</v>
      </c>
      <c r="I14" s="221">
        <f>Меню!S43</f>
        <v>12</v>
      </c>
      <c r="J14" s="221">
        <f>Меню!S72</f>
        <v>12</v>
      </c>
      <c r="K14" s="221">
        <f>Меню!S101</f>
        <v>24.6</v>
      </c>
      <c r="L14" s="221">
        <f>Меню!S131</f>
        <v>12</v>
      </c>
      <c r="M14" s="221">
        <f>Меню!S165</f>
        <v>0</v>
      </c>
      <c r="N14" s="221">
        <f>Меню!S194</f>
        <v>0</v>
      </c>
      <c r="O14" s="221">
        <f>Меню!S223</f>
        <v>15</v>
      </c>
      <c r="P14" s="221">
        <f>Меню!S264</f>
        <v>12</v>
      </c>
      <c r="Q14" s="221">
        <f>Меню!S295</f>
        <v>19</v>
      </c>
      <c r="R14" s="221">
        <f>Меню!S325</f>
        <v>15</v>
      </c>
      <c r="S14" s="221">
        <f>Меню!S364</f>
        <v>12</v>
      </c>
      <c r="T14" s="221">
        <f>Меню!S393</f>
        <v>28</v>
      </c>
      <c r="U14" s="221">
        <f>Меню!S422</f>
        <v>0.9</v>
      </c>
      <c r="V14" s="221">
        <f t="shared" si="2"/>
        <v>181.5</v>
      </c>
      <c r="W14" s="237">
        <f t="shared" si="3"/>
        <v>12.964285714285714</v>
      </c>
      <c r="X14" s="237">
        <f t="shared" si="4"/>
        <v>101.56118851771025</v>
      </c>
    </row>
    <row r="15" spans="1:24" ht="14.25" customHeight="1">
      <c r="A15" s="264">
        <f t="shared" si="5"/>
        <v>11</v>
      </c>
      <c r="B15" s="264" t="s">
        <v>36</v>
      </c>
      <c r="C15" s="267">
        <v>200</v>
      </c>
      <c r="D15" s="267">
        <v>200</v>
      </c>
      <c r="E15" s="266">
        <f t="shared" si="0"/>
        <v>200</v>
      </c>
      <c r="F15" s="221">
        <v>20</v>
      </c>
      <c r="G15" s="266">
        <f t="shared" si="1"/>
        <v>40</v>
      </c>
      <c r="H15" s="266">
        <f>Меню!S14</f>
        <v>0</v>
      </c>
      <c r="I15" s="266">
        <f>Меню!S44</f>
        <v>0</v>
      </c>
      <c r="J15" s="266">
        <f>Меню!S73</f>
        <v>0</v>
      </c>
      <c r="K15" s="266">
        <f>Меню!S102</f>
        <v>0</v>
      </c>
      <c r="L15" s="266">
        <f>Меню!S132</f>
        <v>0</v>
      </c>
      <c r="M15" s="266">
        <f>Меню!S166</f>
        <v>0</v>
      </c>
      <c r="N15" s="266">
        <f>Меню!S195</f>
        <v>0</v>
      </c>
      <c r="O15" s="266">
        <f>Меню!S224</f>
        <v>0</v>
      </c>
      <c r="P15" s="266">
        <f>Меню!S265</f>
        <v>0</v>
      </c>
      <c r="Q15" s="266">
        <f>Меню!S296</f>
        <v>0</v>
      </c>
      <c r="R15" s="266">
        <f>Меню!S326</f>
        <v>0</v>
      </c>
      <c r="S15" s="266">
        <f>Меню!S365</f>
        <v>0</v>
      </c>
      <c r="T15" s="266">
        <f>Меню!S394</f>
        <v>0</v>
      </c>
      <c r="U15" s="266">
        <f>Меню!S423</f>
        <v>0</v>
      </c>
      <c r="V15" s="266">
        <f t="shared" si="2"/>
        <v>0</v>
      </c>
      <c r="W15" s="268">
        <f t="shared" si="3"/>
        <v>0</v>
      </c>
      <c r="X15" s="268">
        <f t="shared" si="4"/>
        <v>0</v>
      </c>
    </row>
    <row r="16" spans="1:24" ht="14.25" customHeight="1">
      <c r="A16" s="86">
        <f t="shared" si="5"/>
        <v>12</v>
      </c>
      <c r="B16" s="234" t="s">
        <v>37</v>
      </c>
      <c r="C16" s="221">
        <v>10</v>
      </c>
      <c r="D16" s="221">
        <v>15</v>
      </c>
      <c r="E16" s="221">
        <f t="shared" si="0"/>
        <v>12.5</v>
      </c>
      <c r="F16" s="221">
        <v>50</v>
      </c>
      <c r="G16" s="221">
        <f t="shared" si="1"/>
        <v>6.25</v>
      </c>
      <c r="H16" s="221">
        <f>Меню!S15</f>
        <v>0</v>
      </c>
      <c r="I16" s="221">
        <f>Меню!S45</f>
        <v>0</v>
      </c>
      <c r="J16" s="221">
        <f>Меню!S74</f>
        <v>0</v>
      </c>
      <c r="K16" s="221">
        <f>Меню!S103</f>
        <v>20</v>
      </c>
      <c r="L16" s="221">
        <f>Меню!S133</f>
        <v>0</v>
      </c>
      <c r="M16" s="221">
        <f>Меню!S167</f>
        <v>15</v>
      </c>
      <c r="N16" s="221">
        <f>Меню!S196</f>
        <v>0</v>
      </c>
      <c r="O16" s="221">
        <f>Меню!S225</f>
        <v>0</v>
      </c>
      <c r="P16" s="221">
        <f>Меню!S266</f>
        <v>0</v>
      </c>
      <c r="Q16" s="221">
        <f>Меню!S297</f>
        <v>0</v>
      </c>
      <c r="R16" s="221">
        <f>Меню!S327</f>
        <v>0</v>
      </c>
      <c r="S16" s="221">
        <f>Меню!S366</f>
        <v>20</v>
      </c>
      <c r="T16" s="221">
        <f>Меню!S395</f>
        <v>0</v>
      </c>
      <c r="U16" s="221">
        <f>Меню!S424</f>
        <v>15</v>
      </c>
      <c r="V16" s="221">
        <f t="shared" si="2"/>
        <v>70</v>
      </c>
      <c r="W16" s="237">
        <f t="shared" si="3"/>
        <v>5</v>
      </c>
      <c r="X16" s="237">
        <f t="shared" si="4"/>
        <v>80</v>
      </c>
    </row>
    <row r="17" spans="1:24" ht="14.25" customHeight="1">
      <c r="A17" s="264">
        <f t="shared" si="5"/>
        <v>13</v>
      </c>
      <c r="B17" s="264" t="s">
        <v>107</v>
      </c>
      <c r="C17" s="267">
        <v>1</v>
      </c>
      <c r="D17" s="267">
        <v>2</v>
      </c>
      <c r="E17" s="266">
        <f t="shared" si="0"/>
        <v>1.5</v>
      </c>
      <c r="F17" s="221">
        <v>20</v>
      </c>
      <c r="G17" s="269">
        <f t="shared" si="1"/>
        <v>0.3</v>
      </c>
      <c r="H17" s="269">
        <f>Меню!S16</f>
        <v>0</v>
      </c>
      <c r="I17" s="269">
        <f>Меню!S46</f>
        <v>0</v>
      </c>
      <c r="J17" s="269">
        <f>Меню!S75</f>
        <v>0</v>
      </c>
      <c r="K17" s="269">
        <f>Меню!S104</f>
        <v>0</v>
      </c>
      <c r="L17" s="269">
        <f>Меню!S134</f>
        <v>0</v>
      </c>
      <c r="M17" s="269">
        <f>Меню!S168</f>
        <v>0</v>
      </c>
      <c r="N17" s="269">
        <f>Меню!S197</f>
        <v>0</v>
      </c>
      <c r="O17" s="269">
        <f>Меню!S226</f>
        <v>0</v>
      </c>
      <c r="P17" s="269">
        <f>Меню!S267</f>
        <v>0</v>
      </c>
      <c r="Q17" s="269">
        <f>Меню!S298</f>
        <v>0</v>
      </c>
      <c r="R17" s="269">
        <f>Меню!S328</f>
        <v>0</v>
      </c>
      <c r="S17" s="269">
        <f>Меню!S367</f>
        <v>0</v>
      </c>
      <c r="T17" s="269">
        <f>Меню!S396</f>
        <v>0</v>
      </c>
      <c r="U17" s="269">
        <f>Меню!S425</f>
        <v>0</v>
      </c>
      <c r="V17" s="266">
        <f t="shared" si="2"/>
        <v>0</v>
      </c>
      <c r="W17" s="270">
        <f t="shared" si="3"/>
        <v>0</v>
      </c>
      <c r="X17" s="268">
        <f t="shared" si="4"/>
        <v>0</v>
      </c>
    </row>
    <row r="18" spans="1:24" ht="14.25" customHeight="1">
      <c r="A18" s="86">
        <f t="shared" si="5"/>
        <v>14</v>
      </c>
      <c r="B18" s="234" t="s">
        <v>57</v>
      </c>
      <c r="C18" s="195">
        <v>1.2</v>
      </c>
      <c r="D18" s="195">
        <v>1.2</v>
      </c>
      <c r="E18" s="221">
        <f t="shared" si="0"/>
        <v>1.2</v>
      </c>
      <c r="F18" s="221">
        <v>60</v>
      </c>
      <c r="G18" s="257">
        <f t="shared" si="1"/>
        <v>0.72</v>
      </c>
      <c r="H18" s="257">
        <f>Меню!S17</f>
        <v>0</v>
      </c>
      <c r="I18" s="257">
        <f>Меню!S47</f>
        <v>0</v>
      </c>
      <c r="J18" s="257">
        <f>Меню!S76</f>
        <v>0</v>
      </c>
      <c r="K18" s="257">
        <f>Меню!S105</f>
        <v>5</v>
      </c>
      <c r="L18" s="257">
        <f>Меню!S135</f>
        <v>0</v>
      </c>
      <c r="M18" s="257">
        <f>Меню!S169</f>
        <v>0</v>
      </c>
      <c r="N18" s="257">
        <f>Меню!S198</f>
        <v>0</v>
      </c>
      <c r="O18" s="257">
        <f>Меню!S227</f>
        <v>0</v>
      </c>
      <c r="P18" s="257">
        <f>Меню!S268</f>
        <v>0</v>
      </c>
      <c r="Q18" s="257">
        <f>Меню!S299</f>
        <v>5</v>
      </c>
      <c r="R18" s="257">
        <f>Меню!S329</f>
        <v>0</v>
      </c>
      <c r="S18" s="257">
        <f>Меню!S368</f>
        <v>0</v>
      </c>
      <c r="T18" s="257">
        <f>Меню!S397</f>
        <v>0</v>
      </c>
      <c r="U18" s="257">
        <f>Меню!S426</f>
        <v>0</v>
      </c>
      <c r="V18" s="221">
        <f t="shared" si="2"/>
        <v>10</v>
      </c>
      <c r="W18" s="258">
        <f t="shared" si="3"/>
        <v>0.7142857142857143</v>
      </c>
      <c r="X18" s="237">
        <f t="shared" si="4"/>
        <v>99.20634920634922</v>
      </c>
    </row>
    <row r="19" spans="1:24" ht="14.25" customHeight="1">
      <c r="A19" s="86">
        <f t="shared" si="5"/>
        <v>15</v>
      </c>
      <c r="B19" s="259" t="s">
        <v>38</v>
      </c>
      <c r="C19" s="257">
        <v>0.4</v>
      </c>
      <c r="D19" s="257">
        <v>0.4</v>
      </c>
      <c r="E19" s="221">
        <f t="shared" si="0"/>
        <v>0.4</v>
      </c>
      <c r="F19" s="221">
        <v>60</v>
      </c>
      <c r="G19" s="257">
        <f t="shared" si="1"/>
        <v>0.24</v>
      </c>
      <c r="H19" s="257">
        <f>Меню!S18</f>
        <v>0.4</v>
      </c>
      <c r="I19" s="257">
        <f>Меню!S48</f>
        <v>0</v>
      </c>
      <c r="J19" s="257">
        <f>Меню!S77</f>
        <v>0.4</v>
      </c>
      <c r="K19" s="257">
        <f>Меню!S106</f>
        <v>0</v>
      </c>
      <c r="L19" s="257">
        <f>Меню!S136</f>
        <v>0</v>
      </c>
      <c r="M19" s="257">
        <f>Меню!S170</f>
        <v>0.4</v>
      </c>
      <c r="N19" s="257">
        <f>Меню!S199</f>
        <v>0.4</v>
      </c>
      <c r="O19" s="257">
        <f>Меню!S228</f>
        <v>0.4</v>
      </c>
      <c r="P19" s="257">
        <f>Меню!S269</f>
        <v>0</v>
      </c>
      <c r="Q19" s="257">
        <f>Меню!S300</f>
        <v>0</v>
      </c>
      <c r="R19" s="257">
        <f>Меню!S330</f>
        <v>0.4</v>
      </c>
      <c r="S19" s="257">
        <f>Меню!S369</f>
        <v>0.4</v>
      </c>
      <c r="T19" s="257">
        <f>Меню!S398</f>
        <v>0</v>
      </c>
      <c r="U19" s="257">
        <f>Меню!S427</f>
        <v>0.4</v>
      </c>
      <c r="V19" s="221">
        <f t="shared" si="2"/>
        <v>3.1999999999999997</v>
      </c>
      <c r="W19" s="258">
        <f t="shared" si="3"/>
        <v>0.22857142857142856</v>
      </c>
      <c r="X19" s="237">
        <f t="shared" si="4"/>
        <v>95.23809523809524</v>
      </c>
    </row>
    <row r="20" spans="1:24" s="110" customFormat="1" ht="14.25" customHeight="1">
      <c r="A20" s="86">
        <f t="shared" si="5"/>
        <v>16</v>
      </c>
      <c r="B20" s="234" t="s">
        <v>153</v>
      </c>
      <c r="C20" s="195">
        <v>95</v>
      </c>
      <c r="D20" s="221">
        <v>105</v>
      </c>
      <c r="E20" s="221">
        <f t="shared" si="0"/>
        <v>100</v>
      </c>
      <c r="F20" s="221">
        <v>25</v>
      </c>
      <c r="G20" s="221">
        <f t="shared" si="1"/>
        <v>25</v>
      </c>
      <c r="H20" s="221">
        <f>Меню!S19</f>
        <v>0</v>
      </c>
      <c r="I20" s="221">
        <f>Меню!S49</f>
        <v>0</v>
      </c>
      <c r="J20" s="221">
        <f>Меню!S78</f>
        <v>0</v>
      </c>
      <c r="K20" s="221">
        <f>Меню!S107</f>
        <v>0</v>
      </c>
      <c r="L20" s="221">
        <f>Меню!S137</f>
        <v>0</v>
      </c>
      <c r="M20" s="221">
        <f>Меню!S171</f>
        <v>74</v>
      </c>
      <c r="N20" s="221">
        <f>Меню!S200</f>
        <v>0</v>
      </c>
      <c r="O20" s="221">
        <f>Меню!S229</f>
        <v>0</v>
      </c>
      <c r="P20" s="221">
        <f>Меню!S270</f>
        <v>110.16000000000001</v>
      </c>
      <c r="Q20" s="221">
        <f>Меню!S301</f>
        <v>0</v>
      </c>
      <c r="R20" s="221">
        <f>Меню!S331</f>
        <v>74</v>
      </c>
      <c r="S20" s="221">
        <f>Меню!S370</f>
        <v>107.44000000000001</v>
      </c>
      <c r="T20" s="221">
        <f>Меню!S399</f>
        <v>0</v>
      </c>
      <c r="U20" s="221">
        <f>Меню!S428</f>
        <v>0</v>
      </c>
      <c r="V20" s="221">
        <f t="shared" si="2"/>
        <v>365.6</v>
      </c>
      <c r="W20" s="237">
        <f t="shared" si="3"/>
        <v>26.114285714285717</v>
      </c>
      <c r="X20" s="237">
        <f t="shared" si="4"/>
        <v>104.45714285714286</v>
      </c>
    </row>
    <row r="21" spans="1:24" ht="14.25" customHeight="1">
      <c r="A21" s="86">
        <f t="shared" si="5"/>
        <v>17</v>
      </c>
      <c r="B21" s="234" t="s">
        <v>162</v>
      </c>
      <c r="C21" s="221">
        <v>51</v>
      </c>
      <c r="D21" s="195">
        <v>76</v>
      </c>
      <c r="E21" s="221">
        <f t="shared" si="0"/>
        <v>63.5</v>
      </c>
      <c r="F21" s="221">
        <v>35</v>
      </c>
      <c r="G21" s="221">
        <f t="shared" si="1"/>
        <v>22.225</v>
      </c>
      <c r="H21" s="221">
        <f>Меню!S20</f>
        <v>0</v>
      </c>
      <c r="I21" s="221">
        <f>Меню!S50</f>
        <v>0</v>
      </c>
      <c r="J21" s="221">
        <f>Меню!S79</f>
        <v>154</v>
      </c>
      <c r="K21" s="221">
        <f>Меню!S108</f>
        <v>0</v>
      </c>
      <c r="L21" s="221">
        <f>Меню!S138</f>
        <v>0</v>
      </c>
      <c r="M21" s="221">
        <f>Меню!S172</f>
        <v>0</v>
      </c>
      <c r="N21" s="221">
        <f>Меню!S201</f>
        <v>153.88400000000001</v>
      </c>
      <c r="O21" s="221">
        <f>Меню!S230</f>
        <v>0</v>
      </c>
      <c r="P21" s="221">
        <f>Меню!S271</f>
        <v>0</v>
      </c>
      <c r="Q21" s="221">
        <f>Меню!S302</f>
        <v>0</v>
      </c>
      <c r="R21" s="221">
        <f>Меню!S332</f>
        <v>0</v>
      </c>
      <c r="S21" s="221">
        <f>Меню!S371</f>
        <v>0</v>
      </c>
      <c r="T21" s="221">
        <f>Меню!S400</f>
        <v>0</v>
      </c>
      <c r="U21" s="221">
        <f>Меню!S429</f>
        <v>0</v>
      </c>
      <c r="V21" s="221">
        <f t="shared" si="2"/>
        <v>307.884</v>
      </c>
      <c r="W21" s="237">
        <f t="shared" si="3"/>
        <v>21.991714285714288</v>
      </c>
      <c r="X21" s="237">
        <f t="shared" si="4"/>
        <v>98.95034549252773</v>
      </c>
    </row>
    <row r="22" spans="1:24" ht="14.25" customHeight="1">
      <c r="A22" s="86">
        <f t="shared" si="5"/>
        <v>18</v>
      </c>
      <c r="B22" s="234" t="s">
        <v>104</v>
      </c>
      <c r="C22" s="221">
        <v>15</v>
      </c>
      <c r="D22" s="195">
        <v>20</v>
      </c>
      <c r="E22" s="221">
        <f t="shared" si="0"/>
        <v>17.5</v>
      </c>
      <c r="F22" s="221">
        <v>35</v>
      </c>
      <c r="G22" s="221">
        <f t="shared" si="1"/>
        <v>6.125</v>
      </c>
      <c r="H22" s="221">
        <f>Меню!S21</f>
        <v>0</v>
      </c>
      <c r="I22" s="221">
        <f>Меню!S51</f>
        <v>62</v>
      </c>
      <c r="J22" s="221">
        <f>Меню!S80</f>
        <v>0</v>
      </c>
      <c r="K22" s="221">
        <f>Меню!S109</f>
        <v>0</v>
      </c>
      <c r="L22" s="221">
        <f>Меню!S139</f>
        <v>0</v>
      </c>
      <c r="M22" s="221">
        <f>Меню!S173</f>
        <v>0</v>
      </c>
      <c r="N22" s="221">
        <f>Меню!S202</f>
        <v>0</v>
      </c>
      <c r="O22" s="221">
        <f>Меню!S231</f>
        <v>0</v>
      </c>
      <c r="P22" s="221">
        <f>Меню!S272</f>
        <v>0</v>
      </c>
      <c r="Q22" s="221">
        <f>Меню!S303</f>
        <v>0</v>
      </c>
      <c r="R22" s="221">
        <f>Меню!S333</f>
        <v>0</v>
      </c>
      <c r="S22" s="221">
        <f>Меню!S372</f>
        <v>0</v>
      </c>
      <c r="T22" s="221">
        <f>Меню!S401</f>
        <v>0</v>
      </c>
      <c r="U22" s="221">
        <f>Меню!S430</f>
        <v>21</v>
      </c>
      <c r="V22" s="221">
        <f t="shared" si="2"/>
        <v>83</v>
      </c>
      <c r="W22" s="237">
        <f t="shared" si="3"/>
        <v>5.928571428571429</v>
      </c>
      <c r="X22" s="237">
        <f t="shared" si="4"/>
        <v>96.7930029154519</v>
      </c>
    </row>
    <row r="23" spans="1:24" ht="14.25" customHeight="1">
      <c r="A23" s="86">
        <f t="shared" si="5"/>
        <v>19</v>
      </c>
      <c r="B23" s="234" t="s">
        <v>105</v>
      </c>
      <c r="C23" s="195">
        <v>60</v>
      </c>
      <c r="D23" s="195">
        <v>80</v>
      </c>
      <c r="E23" s="221">
        <f t="shared" si="0"/>
        <v>70</v>
      </c>
      <c r="F23" s="221">
        <v>40</v>
      </c>
      <c r="G23" s="221">
        <f t="shared" si="1"/>
        <v>28</v>
      </c>
      <c r="H23" s="221">
        <f>Меню!S22</f>
        <v>0</v>
      </c>
      <c r="I23" s="221">
        <f>Меню!S52</f>
        <v>0</v>
      </c>
      <c r="J23" s="221">
        <f>Меню!S81</f>
        <v>0</v>
      </c>
      <c r="K23" s="221">
        <f>Меню!S110</f>
        <v>0</v>
      </c>
      <c r="L23" s="221">
        <f>Меню!S140</f>
        <v>145.6</v>
      </c>
      <c r="M23" s="221">
        <f>Меню!S174</f>
        <v>0</v>
      </c>
      <c r="N23" s="221">
        <f>Меню!S203</f>
        <v>0</v>
      </c>
      <c r="O23" s="221">
        <f>Меню!S232</f>
        <v>152.55</v>
      </c>
      <c r="P23" s="221">
        <f>Меню!S273</f>
        <v>0</v>
      </c>
      <c r="Q23" s="221">
        <f>Меню!S304</f>
        <v>0</v>
      </c>
      <c r="R23" s="221">
        <f>Меню!S334</f>
        <v>0</v>
      </c>
      <c r="S23" s="221">
        <f>Меню!S373</f>
        <v>0</v>
      </c>
      <c r="T23" s="221">
        <f>Меню!S402</f>
        <v>0</v>
      </c>
      <c r="U23" s="221">
        <f>Меню!S431</f>
        <v>83.7</v>
      </c>
      <c r="V23" s="221">
        <f t="shared" si="2"/>
        <v>381.85</v>
      </c>
      <c r="W23" s="237">
        <f t="shared" si="3"/>
        <v>27.275000000000002</v>
      </c>
      <c r="X23" s="237">
        <f t="shared" si="4"/>
        <v>97.41071428571429</v>
      </c>
    </row>
    <row r="24" spans="1:24" s="110" customFormat="1" ht="13.5" customHeight="1">
      <c r="A24" s="86">
        <f t="shared" si="5"/>
        <v>20</v>
      </c>
      <c r="B24" s="236" t="s">
        <v>294</v>
      </c>
      <c r="C24" s="195">
        <v>300</v>
      </c>
      <c r="D24" s="221">
        <v>300</v>
      </c>
      <c r="E24" s="221">
        <f t="shared" si="0"/>
        <v>300</v>
      </c>
      <c r="F24" s="221">
        <v>20</v>
      </c>
      <c r="G24" s="221">
        <f t="shared" si="1"/>
        <v>60</v>
      </c>
      <c r="H24" s="221">
        <f>Меню!S23</f>
        <v>112</v>
      </c>
      <c r="I24" s="221">
        <f>Меню!S53</f>
        <v>100</v>
      </c>
      <c r="J24" s="221">
        <f>Меню!S82</f>
        <v>0</v>
      </c>
      <c r="K24" s="221">
        <f>Меню!S111</f>
        <v>150</v>
      </c>
      <c r="L24" s="221">
        <f>Меню!S141</f>
        <v>100</v>
      </c>
      <c r="M24" s="221">
        <f>Меню!S175</f>
        <v>20</v>
      </c>
      <c r="N24" s="221">
        <f>Меню!S204</f>
        <v>40</v>
      </c>
      <c r="O24" s="221">
        <f>Меню!S233</f>
        <v>29</v>
      </c>
      <c r="P24" s="221">
        <f>Меню!S274</f>
        <v>100</v>
      </c>
      <c r="Q24" s="221">
        <f>Меню!S305</f>
        <v>230</v>
      </c>
      <c r="R24" s="221">
        <f>Меню!S335</f>
        <v>49</v>
      </c>
      <c r="S24" s="221">
        <f>Меню!S374</f>
        <v>0</v>
      </c>
      <c r="T24" s="221">
        <f>Меню!S403</f>
        <v>120</v>
      </c>
      <c r="U24" s="221">
        <f>Меню!S432</f>
        <v>29</v>
      </c>
      <c r="V24" s="221">
        <f t="shared" si="2"/>
        <v>1079</v>
      </c>
      <c r="W24" s="237">
        <f t="shared" si="3"/>
        <v>77.07142857142857</v>
      </c>
      <c r="X24" s="237">
        <f t="shared" si="4"/>
        <v>128.45238095238093</v>
      </c>
    </row>
    <row r="25" spans="1:24" s="110" customFormat="1" ht="22.5" customHeight="1">
      <c r="A25" s="264">
        <f t="shared" si="5"/>
        <v>21</v>
      </c>
      <c r="B25" s="265" t="s">
        <v>184</v>
      </c>
      <c r="C25" s="267">
        <v>150</v>
      </c>
      <c r="D25" s="266">
        <v>180</v>
      </c>
      <c r="E25" s="266">
        <f t="shared" si="0"/>
        <v>165</v>
      </c>
      <c r="F25" s="266">
        <v>20</v>
      </c>
      <c r="G25" s="266">
        <f t="shared" si="1"/>
        <v>33</v>
      </c>
      <c r="H25" s="266">
        <f>Меню!S24</f>
        <v>0</v>
      </c>
      <c r="I25" s="266">
        <f>Меню!S54</f>
        <v>0</v>
      </c>
      <c r="J25" s="266">
        <f>Меню!S83</f>
        <v>0</v>
      </c>
      <c r="K25" s="266">
        <f>Меню!S112</f>
        <v>0</v>
      </c>
      <c r="L25" s="266">
        <f>Меню!S142</f>
        <v>0</v>
      </c>
      <c r="M25" s="266">
        <f>Меню!S176</f>
        <v>0</v>
      </c>
      <c r="N25" s="266">
        <f>Меню!S205</f>
        <v>0</v>
      </c>
      <c r="O25" s="266">
        <f>Меню!S234</f>
        <v>0</v>
      </c>
      <c r="P25" s="266">
        <f>Меню!S275</f>
        <v>0</v>
      </c>
      <c r="Q25" s="266">
        <f>Меню!S306</f>
        <v>0</v>
      </c>
      <c r="R25" s="266">
        <f>Меню!S336</f>
        <v>0</v>
      </c>
      <c r="S25" s="266">
        <f>Меню!S375</f>
        <v>0</v>
      </c>
      <c r="T25" s="266">
        <f>Меню!S404</f>
        <v>0</v>
      </c>
      <c r="U25" s="266">
        <f>Меню!S433</f>
        <v>0</v>
      </c>
      <c r="V25" s="266">
        <f t="shared" si="2"/>
        <v>0</v>
      </c>
      <c r="W25" s="268">
        <f t="shared" si="3"/>
        <v>0</v>
      </c>
      <c r="X25" s="268">
        <f t="shared" si="4"/>
        <v>0</v>
      </c>
    </row>
    <row r="26" spans="1:24" ht="13.5" customHeight="1">
      <c r="A26" s="86">
        <f t="shared" si="5"/>
        <v>22</v>
      </c>
      <c r="B26" s="236" t="s">
        <v>295</v>
      </c>
      <c r="C26" s="195">
        <v>50</v>
      </c>
      <c r="D26" s="195">
        <v>60</v>
      </c>
      <c r="E26" s="221">
        <f t="shared" si="0"/>
        <v>55</v>
      </c>
      <c r="F26" s="221">
        <v>35</v>
      </c>
      <c r="G26" s="221">
        <f t="shared" si="1"/>
        <v>19.25</v>
      </c>
      <c r="H26" s="221">
        <f>Меню!S25</f>
        <v>0</v>
      </c>
      <c r="I26" s="221">
        <f>Меню!S55</f>
        <v>0</v>
      </c>
      <c r="J26" s="221">
        <f>Меню!S84</f>
        <v>0</v>
      </c>
      <c r="K26" s="221">
        <f>Меню!S113</f>
        <v>150</v>
      </c>
      <c r="L26" s="221">
        <f>Меню!S143</f>
        <v>0</v>
      </c>
      <c r="M26" s="221">
        <f>Меню!S177</f>
        <v>0</v>
      </c>
      <c r="N26" s="221">
        <f>Меню!S206</f>
        <v>0</v>
      </c>
      <c r="O26" s="221">
        <f>Меню!S235</f>
        <v>0</v>
      </c>
      <c r="P26" s="221">
        <f>Меню!S276</f>
        <v>0</v>
      </c>
      <c r="Q26" s="221">
        <f>Меню!S307</f>
        <v>0</v>
      </c>
      <c r="R26" s="221">
        <f>Меню!S337</f>
        <v>0</v>
      </c>
      <c r="S26" s="221">
        <f>Меню!S376</f>
        <v>0</v>
      </c>
      <c r="T26" s="221">
        <f>Меню!S405</f>
        <v>133</v>
      </c>
      <c r="U26" s="221">
        <f>Меню!S434</f>
        <v>0</v>
      </c>
      <c r="V26" s="221">
        <f t="shared" si="2"/>
        <v>283</v>
      </c>
      <c r="W26" s="237">
        <f t="shared" si="3"/>
        <v>20.214285714285715</v>
      </c>
      <c r="X26" s="237">
        <f t="shared" si="4"/>
        <v>105.00927643784787</v>
      </c>
    </row>
    <row r="27" spans="1:24" s="110" customFormat="1" ht="22.5" customHeight="1">
      <c r="A27" s="86">
        <f t="shared" si="5"/>
        <v>23</v>
      </c>
      <c r="B27" s="236" t="s">
        <v>185</v>
      </c>
      <c r="C27" s="195">
        <v>10</v>
      </c>
      <c r="D27" s="221">
        <v>10</v>
      </c>
      <c r="E27" s="221">
        <f t="shared" si="0"/>
        <v>10</v>
      </c>
      <c r="F27" s="221">
        <v>25</v>
      </c>
      <c r="G27" s="221">
        <f t="shared" si="1"/>
        <v>2.5</v>
      </c>
      <c r="H27" s="221">
        <f>Меню!S26</f>
        <v>0</v>
      </c>
      <c r="I27" s="221">
        <f>Меню!S56</f>
        <v>12.5</v>
      </c>
      <c r="J27" s="221">
        <f>Меню!S85</f>
        <v>0</v>
      </c>
      <c r="K27" s="221">
        <f>Меню!S114</f>
        <v>5.3</v>
      </c>
      <c r="L27" s="221">
        <f>Меню!S144</f>
        <v>0</v>
      </c>
      <c r="M27" s="221">
        <f>Меню!S178</f>
        <v>0</v>
      </c>
      <c r="N27" s="221">
        <f>Меню!S207</f>
        <v>0</v>
      </c>
      <c r="O27" s="221">
        <f>Меню!S236</f>
        <v>0</v>
      </c>
      <c r="P27" s="221">
        <f>Меню!S277</f>
        <v>0</v>
      </c>
      <c r="Q27" s="221">
        <f>Меню!S308</f>
        <v>0</v>
      </c>
      <c r="R27" s="221">
        <f>Меню!S338</f>
        <v>0</v>
      </c>
      <c r="S27" s="221">
        <f>Меню!S377</f>
        <v>0</v>
      </c>
      <c r="T27" s="221">
        <f>Меню!S406</f>
        <v>16</v>
      </c>
      <c r="U27" s="221">
        <f>Меню!S435</f>
        <v>0</v>
      </c>
      <c r="V27" s="221">
        <f t="shared" si="2"/>
        <v>33.8</v>
      </c>
      <c r="W27" s="237">
        <f t="shared" si="3"/>
        <v>2.414285714285714</v>
      </c>
      <c r="X27" s="237">
        <f t="shared" si="4"/>
        <v>96.57142857142857</v>
      </c>
    </row>
    <row r="28" spans="1:24" ht="15" customHeight="1">
      <c r="A28" s="86">
        <f t="shared" si="5"/>
        <v>24</v>
      </c>
      <c r="B28" s="234" t="s">
        <v>154</v>
      </c>
      <c r="C28" s="195">
        <v>10</v>
      </c>
      <c r="D28" s="195">
        <v>12</v>
      </c>
      <c r="E28" s="221">
        <f t="shared" si="0"/>
        <v>11</v>
      </c>
      <c r="F28" s="221">
        <v>40</v>
      </c>
      <c r="G28" s="221">
        <f t="shared" si="1"/>
        <v>4.4</v>
      </c>
      <c r="H28" s="221">
        <f>Меню!S27</f>
        <v>16</v>
      </c>
      <c r="I28" s="221">
        <f>Меню!S57</f>
        <v>0</v>
      </c>
      <c r="J28" s="221">
        <f>Меню!S86</f>
        <v>16</v>
      </c>
      <c r="K28" s="221">
        <f>Меню!S115</f>
        <v>0</v>
      </c>
      <c r="L28" s="221">
        <f>Меню!S145</f>
        <v>11</v>
      </c>
      <c r="M28" s="221">
        <f>Меню!S179</f>
        <v>0</v>
      </c>
      <c r="N28" s="221">
        <f>Меню!S208</f>
        <v>0</v>
      </c>
      <c r="O28" s="221">
        <f>Меню!S237</f>
        <v>0</v>
      </c>
      <c r="P28" s="221">
        <f>Меню!S278</f>
        <v>0</v>
      </c>
      <c r="Q28" s="221">
        <f>Меню!S309</f>
        <v>0</v>
      </c>
      <c r="R28" s="221">
        <f>Меню!S339</f>
        <v>0</v>
      </c>
      <c r="S28" s="221">
        <f>Меню!S378</f>
        <v>0</v>
      </c>
      <c r="T28" s="221">
        <f>Меню!S407</f>
        <v>0</v>
      </c>
      <c r="U28" s="221">
        <f>Меню!S436</f>
        <v>16</v>
      </c>
      <c r="V28" s="221">
        <f t="shared" si="2"/>
        <v>59</v>
      </c>
      <c r="W28" s="237">
        <f t="shared" si="3"/>
        <v>4.214285714285714</v>
      </c>
      <c r="X28" s="237">
        <f t="shared" si="4"/>
        <v>95.77922077922078</v>
      </c>
    </row>
    <row r="29" spans="1:24" ht="15" customHeight="1">
      <c r="A29" s="86">
        <f t="shared" si="5"/>
        <v>25</v>
      </c>
      <c r="B29" s="234" t="s">
        <v>47</v>
      </c>
      <c r="C29" s="195">
        <v>30</v>
      </c>
      <c r="D29" s="195">
        <v>35</v>
      </c>
      <c r="E29" s="221">
        <f t="shared" si="0"/>
        <v>32.5</v>
      </c>
      <c r="F29" s="221">
        <v>25</v>
      </c>
      <c r="G29" s="221">
        <f t="shared" si="1"/>
        <v>8.125</v>
      </c>
      <c r="H29" s="221">
        <f>Меню!S28</f>
        <v>20</v>
      </c>
      <c r="I29" s="221">
        <f>Меню!S58</f>
        <v>11.5</v>
      </c>
      <c r="J29" s="221">
        <f>Меню!S87</f>
        <v>5</v>
      </c>
      <c r="K29" s="221">
        <f>Меню!S116</f>
        <v>5.3</v>
      </c>
      <c r="L29" s="221">
        <f>Меню!S146</f>
        <v>10</v>
      </c>
      <c r="M29" s="221">
        <f>Меню!S180</f>
        <v>4</v>
      </c>
      <c r="N29" s="221">
        <f>Меню!S209</f>
        <v>5</v>
      </c>
      <c r="O29" s="221">
        <f>Меню!S238</f>
        <v>5</v>
      </c>
      <c r="P29" s="221">
        <f>Меню!S279</f>
        <v>7</v>
      </c>
      <c r="Q29" s="221">
        <f>Меню!S310</f>
        <v>10</v>
      </c>
      <c r="R29" s="221">
        <f>Меню!S340</f>
        <v>5</v>
      </c>
      <c r="S29" s="221">
        <f>Меню!S379</f>
        <v>0</v>
      </c>
      <c r="T29" s="221">
        <f>Меню!S408</f>
        <v>11</v>
      </c>
      <c r="U29" s="221">
        <f>Меню!S437</f>
        <v>12.5</v>
      </c>
      <c r="V29" s="221">
        <f t="shared" si="2"/>
        <v>111.3</v>
      </c>
      <c r="W29" s="237">
        <f t="shared" si="3"/>
        <v>7.95</v>
      </c>
      <c r="X29" s="237">
        <f t="shared" si="4"/>
        <v>97.84615384615384</v>
      </c>
    </row>
    <row r="30" spans="1:24" ht="15" customHeight="1">
      <c r="A30" s="86">
        <f t="shared" si="5"/>
        <v>26</v>
      </c>
      <c r="B30" s="234" t="s">
        <v>48</v>
      </c>
      <c r="C30" s="195">
        <v>15</v>
      </c>
      <c r="D30" s="195">
        <v>18</v>
      </c>
      <c r="E30" s="195">
        <f t="shared" si="0"/>
        <v>16.5</v>
      </c>
      <c r="F30" s="221">
        <v>30</v>
      </c>
      <c r="G30" s="221">
        <f t="shared" si="1"/>
        <v>4.95</v>
      </c>
      <c r="H30" s="221">
        <f>Меню!S29</f>
        <v>0</v>
      </c>
      <c r="I30" s="221">
        <f>Меню!S59</f>
        <v>0</v>
      </c>
      <c r="J30" s="221">
        <f>Меню!S88</f>
        <v>13</v>
      </c>
      <c r="K30" s="221">
        <f>Меню!S117</f>
        <v>0</v>
      </c>
      <c r="L30" s="221">
        <f>Меню!S147</f>
        <v>5</v>
      </c>
      <c r="M30" s="221">
        <f>Меню!S181</f>
        <v>6</v>
      </c>
      <c r="N30" s="221">
        <f>Меню!S210</f>
        <v>12</v>
      </c>
      <c r="O30" s="221">
        <f>Меню!S239</f>
        <v>5</v>
      </c>
      <c r="P30" s="221">
        <f>Меню!S280</f>
        <v>5</v>
      </c>
      <c r="Q30" s="221">
        <f>Меню!S311</f>
        <v>0</v>
      </c>
      <c r="R30" s="221">
        <f>Меню!S341</f>
        <v>6</v>
      </c>
      <c r="S30" s="221">
        <f>Меню!S380</f>
        <v>16</v>
      </c>
      <c r="T30" s="221">
        <f>Меню!S409</f>
        <v>0</v>
      </c>
      <c r="U30" s="221">
        <f>Меню!S438</f>
        <v>2</v>
      </c>
      <c r="V30" s="221">
        <f t="shared" si="2"/>
        <v>70</v>
      </c>
      <c r="W30" s="237">
        <f t="shared" si="3"/>
        <v>5</v>
      </c>
      <c r="X30" s="237">
        <f t="shared" si="4"/>
        <v>101.01010101010101</v>
      </c>
    </row>
    <row r="31" spans="1:24" s="123" customFormat="1" ht="15" customHeight="1">
      <c r="A31" s="86">
        <f t="shared" si="5"/>
        <v>27</v>
      </c>
      <c r="B31" s="234" t="s">
        <v>106</v>
      </c>
      <c r="C31" s="195">
        <v>40</v>
      </c>
      <c r="D31" s="195">
        <v>40</v>
      </c>
      <c r="E31" s="195">
        <f t="shared" si="0"/>
        <v>40</v>
      </c>
      <c r="F31" s="221">
        <v>20</v>
      </c>
      <c r="G31" s="221">
        <f t="shared" si="1"/>
        <v>8</v>
      </c>
      <c r="H31" s="221">
        <f>Меню!S30</f>
        <v>0</v>
      </c>
      <c r="I31" s="221">
        <f>Меню!S60</f>
        <v>0</v>
      </c>
      <c r="J31" s="221">
        <f>Меню!S89</f>
        <v>0</v>
      </c>
      <c r="K31" s="221">
        <f>Меню!S118</f>
        <v>6.4</v>
      </c>
      <c r="L31" s="221">
        <f>Меню!S148</f>
        <v>6</v>
      </c>
      <c r="M31" s="221">
        <f>Меню!S182</f>
        <v>44</v>
      </c>
      <c r="N31" s="221">
        <f>Меню!S211</f>
        <v>0</v>
      </c>
      <c r="O31" s="221">
        <f>Меню!S240</f>
        <v>0</v>
      </c>
      <c r="P31" s="221">
        <f>Меню!S281</f>
        <v>40</v>
      </c>
      <c r="Q31" s="221">
        <f>Меню!S312</f>
        <v>0</v>
      </c>
      <c r="R31" s="221">
        <f>Меню!S342</f>
        <v>4</v>
      </c>
      <c r="S31" s="221">
        <f>Меню!S381</f>
        <v>0</v>
      </c>
      <c r="T31" s="221">
        <f>Меню!S410</f>
        <v>7.5</v>
      </c>
      <c r="U31" s="221">
        <f>Меню!S439</f>
        <v>7</v>
      </c>
      <c r="V31" s="221">
        <f t="shared" si="2"/>
        <v>114.9</v>
      </c>
      <c r="W31" s="237">
        <f t="shared" si="3"/>
        <v>8.207142857142857</v>
      </c>
      <c r="X31" s="237">
        <f t="shared" si="4"/>
        <v>102.58928571428572</v>
      </c>
    </row>
    <row r="32" spans="1:24" s="123" customFormat="1" ht="15" customHeight="1">
      <c r="A32" s="86">
        <f t="shared" si="5"/>
        <v>28</v>
      </c>
      <c r="B32" s="234" t="s">
        <v>108</v>
      </c>
      <c r="C32" s="195">
        <v>5</v>
      </c>
      <c r="D32" s="221">
        <v>7</v>
      </c>
      <c r="E32" s="195">
        <f t="shared" si="0"/>
        <v>6</v>
      </c>
      <c r="F32" s="221">
        <v>20</v>
      </c>
      <c r="G32" s="257">
        <f t="shared" si="1"/>
        <v>1.2</v>
      </c>
      <c r="H32" s="257">
        <v>1.2</v>
      </c>
      <c r="I32" s="257">
        <v>1.2</v>
      </c>
      <c r="J32" s="257">
        <v>1.2</v>
      </c>
      <c r="K32" s="257">
        <v>1.2</v>
      </c>
      <c r="L32" s="257">
        <v>1.2</v>
      </c>
      <c r="M32" s="257">
        <v>1.2</v>
      </c>
      <c r="N32" s="257">
        <v>1.2</v>
      </c>
      <c r="O32" s="257">
        <v>1.2</v>
      </c>
      <c r="P32" s="257">
        <v>1.2</v>
      </c>
      <c r="Q32" s="257">
        <v>1.2</v>
      </c>
      <c r="R32" s="257">
        <v>1.2</v>
      </c>
      <c r="S32" s="257">
        <v>1.2</v>
      </c>
      <c r="T32" s="257">
        <v>1.2</v>
      </c>
      <c r="U32" s="257">
        <v>1.2</v>
      </c>
      <c r="V32" s="221">
        <f t="shared" si="2"/>
        <v>16.799999999999997</v>
      </c>
      <c r="W32" s="237">
        <f t="shared" si="3"/>
        <v>1.1999999999999997</v>
      </c>
      <c r="X32" s="237">
        <f t="shared" si="4"/>
        <v>99.99999999999999</v>
      </c>
    </row>
    <row r="33" spans="1:24" ht="36" customHeight="1">
      <c r="A33" s="361" t="s">
        <v>194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</row>
    <row r="34" spans="1:24" ht="15.75" customHeight="1">
      <c r="A34" s="362" t="s">
        <v>187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</row>
  </sheetData>
  <sheetProtection password="CF52" sheet="1"/>
  <mergeCells count="15">
    <mergeCell ref="V2:V4"/>
    <mergeCell ref="H2:U2"/>
    <mergeCell ref="H3:U3"/>
    <mergeCell ref="A33:X33"/>
    <mergeCell ref="A34:X34"/>
    <mergeCell ref="A1:X1"/>
    <mergeCell ref="W2:W4"/>
    <mergeCell ref="X2:X4"/>
    <mergeCell ref="A2:A4"/>
    <mergeCell ref="B2:B4"/>
    <mergeCell ref="G2:G4"/>
    <mergeCell ref="F2:F4"/>
    <mergeCell ref="D2:D4"/>
    <mergeCell ref="E2:E4"/>
    <mergeCell ref="C2:C4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6"/>
  <sheetViews>
    <sheetView zoomScalePageLayoutView="0" workbookViewId="0" topLeftCell="A4">
      <selection activeCell="G22" sqref="G22"/>
    </sheetView>
  </sheetViews>
  <sheetFormatPr defaultColWidth="9.140625" defaultRowHeight="12.75" outlineLevelCol="1"/>
  <cols>
    <col min="1" max="1" width="45.28125" style="169" customWidth="1"/>
    <col min="2" max="3" width="20.7109375" style="133" customWidth="1"/>
    <col min="4" max="4" width="15.7109375" style="133" hidden="1" customWidth="1" outlineLevel="1"/>
    <col min="5" max="5" width="5.8515625" style="167" customWidth="1" collapsed="1"/>
    <col min="6" max="62" width="9.140625" style="167" customWidth="1"/>
    <col min="63" max="16384" width="9.140625" style="133" customWidth="1"/>
  </cols>
  <sheetData>
    <row r="1" spans="1:4" ht="45" customHeight="1" thickBot="1">
      <c r="A1" s="363" t="s">
        <v>244</v>
      </c>
      <c r="B1" s="363"/>
      <c r="C1" s="363"/>
      <c r="D1" s="363"/>
    </row>
    <row r="2" spans="1:63" s="144" customFormat="1" ht="27" customHeight="1">
      <c r="A2" s="366" t="s">
        <v>262</v>
      </c>
      <c r="B2" s="190" t="s">
        <v>75</v>
      </c>
      <c r="C2" s="364" t="s">
        <v>54</v>
      </c>
      <c r="D2" s="279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8"/>
    </row>
    <row r="3" spans="1:63" s="144" customFormat="1" ht="41.25" customHeight="1">
      <c r="A3" s="367"/>
      <c r="B3" s="232" t="s">
        <v>288</v>
      </c>
      <c r="C3" s="365"/>
      <c r="D3" s="280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8"/>
    </row>
    <row r="4" spans="1:63" s="144" customFormat="1" ht="48" customHeight="1">
      <c r="A4" s="230" t="s">
        <v>289</v>
      </c>
      <c r="B4" s="223" t="s">
        <v>290</v>
      </c>
      <c r="C4" s="365"/>
      <c r="D4" s="281"/>
      <c r="E4" s="167"/>
      <c r="F4" s="167"/>
      <c r="G4" s="167"/>
      <c r="H4" s="167"/>
      <c r="I4" s="167"/>
      <c r="J4" s="231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8"/>
    </row>
    <row r="5" spans="1:63" s="144" customFormat="1" ht="30" customHeight="1">
      <c r="A5" s="222" t="s">
        <v>60</v>
      </c>
      <c r="B5" s="243">
        <f>Меню!H7</f>
        <v>547.0400000000001</v>
      </c>
      <c r="C5" s="283">
        <f>B5*100/2532</f>
        <v>21.605055292259088</v>
      </c>
      <c r="D5" s="281"/>
      <c r="E5" s="167"/>
      <c r="F5" s="167"/>
      <c r="G5" s="167"/>
      <c r="H5" s="167"/>
      <c r="I5" s="167"/>
      <c r="J5" s="231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8"/>
    </row>
    <row r="6" spans="1:63" s="144" customFormat="1" ht="22.5" customHeight="1">
      <c r="A6" s="170" t="s">
        <v>61</v>
      </c>
      <c r="B6" s="160">
        <f>Меню!H56</f>
        <v>521.9533333333333</v>
      </c>
      <c r="C6" s="283">
        <f aca="true" t="shared" si="0" ref="C6:C18">B6*100/2532</f>
        <v>20.614270668773038</v>
      </c>
      <c r="D6" s="282">
        <f>B5*100/507</f>
        <v>107.89743589743591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8"/>
    </row>
    <row r="7" spans="1:63" s="144" customFormat="1" ht="22.5" customHeight="1">
      <c r="A7" s="170" t="s">
        <v>62</v>
      </c>
      <c r="B7" s="160">
        <f>Меню!H83</f>
        <v>627.74</v>
      </c>
      <c r="C7" s="283">
        <f t="shared" si="0"/>
        <v>24.79225908372828</v>
      </c>
      <c r="D7" s="282">
        <f aca="true" t="shared" si="1" ref="D7:D19">B6*100/507</f>
        <v>102.94937541091386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8"/>
    </row>
    <row r="8" spans="1:63" s="144" customFormat="1" ht="22.5" customHeight="1">
      <c r="A8" s="170" t="s">
        <v>63</v>
      </c>
      <c r="B8" s="160">
        <f>Меню!H115</f>
        <v>556.26</v>
      </c>
      <c r="C8" s="283">
        <f t="shared" si="0"/>
        <v>21.96919431279621</v>
      </c>
      <c r="D8" s="282">
        <f t="shared" si="1"/>
        <v>123.8145956607495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8"/>
    </row>
    <row r="9" spans="1:63" s="144" customFormat="1" ht="22.5" customHeight="1">
      <c r="A9" s="170" t="s">
        <v>64</v>
      </c>
      <c r="B9" s="160">
        <f>Меню!H145</f>
        <v>576.12</v>
      </c>
      <c r="C9" s="283">
        <f t="shared" si="0"/>
        <v>22.753554502369667</v>
      </c>
      <c r="D9" s="282">
        <f t="shared" si="1"/>
        <v>109.71597633136095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8"/>
    </row>
    <row r="10" spans="1:63" s="144" customFormat="1" ht="22.5" customHeight="1">
      <c r="A10" s="170" t="s">
        <v>65</v>
      </c>
      <c r="B10" s="160">
        <f>Меню!H183</f>
        <v>629.66</v>
      </c>
      <c r="C10" s="283">
        <f t="shared" si="0"/>
        <v>24.868088467614534</v>
      </c>
      <c r="D10" s="282">
        <f t="shared" si="1"/>
        <v>113.63313609467455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8"/>
    </row>
    <row r="11" spans="1:63" s="144" customFormat="1" ht="22.5" customHeight="1">
      <c r="A11" s="170" t="s">
        <v>66</v>
      </c>
      <c r="B11" s="160">
        <f>Меню!H206</f>
        <v>636.2800000000001</v>
      </c>
      <c r="C11" s="283">
        <f t="shared" si="0"/>
        <v>25.129541864139025</v>
      </c>
      <c r="D11" s="282">
        <f t="shared" si="1"/>
        <v>124.19329388560158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8"/>
    </row>
    <row r="12" spans="1:63" s="144" customFormat="1" ht="22.5" customHeight="1">
      <c r="A12" s="170" t="s">
        <v>67</v>
      </c>
      <c r="B12" s="160">
        <f>Меню!H234</f>
        <v>554.6533333333333</v>
      </c>
      <c r="C12" s="283">
        <f t="shared" si="0"/>
        <v>21.905739863085834</v>
      </c>
      <c r="D12" s="282">
        <f t="shared" si="1"/>
        <v>125.49901380670613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8"/>
    </row>
    <row r="13" spans="1:63" s="144" customFormat="1" ht="22.5" customHeight="1">
      <c r="A13" s="170" t="s">
        <v>68</v>
      </c>
      <c r="B13" s="160">
        <f>Меню!H275</f>
        <v>642.74</v>
      </c>
      <c r="C13" s="283">
        <f t="shared" si="0"/>
        <v>25.384676145339654</v>
      </c>
      <c r="D13" s="282">
        <f t="shared" si="1"/>
        <v>109.3990795529257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8"/>
    </row>
    <row r="14" spans="1:63" s="144" customFormat="1" ht="22.5" customHeight="1">
      <c r="A14" s="170" t="s">
        <v>69</v>
      </c>
      <c r="B14" s="160">
        <f>Меню!H305</f>
        <v>521.44</v>
      </c>
      <c r="C14" s="283">
        <f t="shared" si="0"/>
        <v>20.59399684044234</v>
      </c>
      <c r="D14" s="282">
        <f t="shared" si="1"/>
        <v>126.7731755424063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8"/>
    </row>
    <row r="15" spans="1:63" s="144" customFormat="1" ht="22.5" customHeight="1">
      <c r="A15" s="170" t="s">
        <v>70</v>
      </c>
      <c r="B15" s="160">
        <f>Меню!H359</f>
        <v>528.02</v>
      </c>
      <c r="C15" s="283">
        <f t="shared" si="0"/>
        <v>20.853870458135862</v>
      </c>
      <c r="D15" s="282">
        <f t="shared" si="1"/>
        <v>102.84812623274163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8"/>
    </row>
    <row r="16" spans="1:63" s="144" customFormat="1" ht="22.5" customHeight="1">
      <c r="A16" s="170" t="s">
        <v>71</v>
      </c>
      <c r="B16" s="160">
        <f>Меню!H398</f>
        <v>519.88</v>
      </c>
      <c r="C16" s="283">
        <f t="shared" si="0"/>
        <v>20.532385466034754</v>
      </c>
      <c r="D16" s="282">
        <f t="shared" si="1"/>
        <v>104.14595660749507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8"/>
    </row>
    <row r="17" spans="1:63" s="144" customFormat="1" ht="22.5" customHeight="1">
      <c r="A17" s="170" t="s">
        <v>135</v>
      </c>
      <c r="B17" s="160">
        <f>Меню!H428</f>
        <v>544.7741176470588</v>
      </c>
      <c r="C17" s="283">
        <f t="shared" si="0"/>
        <v>21.515565467893317</v>
      </c>
      <c r="D17" s="282">
        <f t="shared" si="1"/>
        <v>102.54043392504931</v>
      </c>
      <c r="E17" s="191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8"/>
    </row>
    <row r="18" spans="1:63" s="144" customFormat="1" ht="22.5" customHeight="1">
      <c r="A18" s="170" t="s">
        <v>136</v>
      </c>
      <c r="B18" s="160">
        <f>Меню!H456</f>
        <v>571.83</v>
      </c>
      <c r="C18" s="283">
        <f t="shared" si="0"/>
        <v>22.58412322274882</v>
      </c>
      <c r="D18" s="282">
        <f t="shared" si="1"/>
        <v>107.45051630119504</v>
      </c>
      <c r="E18" s="191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8"/>
    </row>
    <row r="19" spans="1:63" s="144" customFormat="1" ht="22.5" customHeight="1" thickBot="1">
      <c r="A19" s="192" t="s">
        <v>109</v>
      </c>
      <c r="B19" s="193">
        <f>SUM(B5:B18)/14</f>
        <v>569.885056022409</v>
      </c>
      <c r="C19" s="284">
        <f>SUM(C5:C18)/14</f>
        <v>22.5073086896686</v>
      </c>
      <c r="D19" s="282">
        <f t="shared" si="1"/>
        <v>112.78698224852073</v>
      </c>
      <c r="E19" s="191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8"/>
    </row>
    <row r="20" spans="1:63" s="144" customFormat="1" ht="24.75" customHeight="1" thickBot="1">
      <c r="A20" s="169"/>
      <c r="B20" s="133"/>
      <c r="C20" s="133"/>
      <c r="D20" s="193">
        <f>SUM(D6:D19)/14</f>
        <v>112.40336410698399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8"/>
    </row>
    <row r="24" ht="12.75">
      <c r="D24" s="194"/>
    </row>
    <row r="25" ht="12.75">
      <c r="D25" s="194"/>
    </row>
    <row r="26" ht="12.75">
      <c r="D26" s="194"/>
    </row>
  </sheetData>
  <sheetProtection password="CF52" sheet="1"/>
  <mergeCells count="3">
    <mergeCell ref="A1:D1"/>
    <mergeCell ref="C2:C4"/>
    <mergeCell ref="A2:A3"/>
  </mergeCells>
  <printOptions horizontalCentered="1"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A1">
      <selection activeCell="F6" sqref="F6"/>
    </sheetView>
  </sheetViews>
  <sheetFormatPr defaultColWidth="9.140625" defaultRowHeight="12.75"/>
  <cols>
    <col min="1" max="2" width="12.421875" style="154" customWidth="1"/>
    <col min="3" max="3" width="11.8515625" style="154" customWidth="1"/>
    <col min="4" max="5" width="12.421875" style="154" customWidth="1"/>
    <col min="6" max="6" width="11.7109375" style="154" customWidth="1"/>
    <col min="7" max="7" width="12.421875" style="154" customWidth="1"/>
    <col min="8" max="8" width="12.28125" style="154" customWidth="1"/>
    <col min="9" max="9" width="12.8515625" style="154" customWidth="1"/>
    <col min="10" max="10" width="12.57421875" style="154" customWidth="1"/>
    <col min="11" max="11" width="12.421875" style="154" customWidth="1"/>
    <col min="12" max="12" width="12.28125" style="154" customWidth="1"/>
    <col min="13" max="13" width="11.8515625" style="133" customWidth="1"/>
    <col min="14" max="14" width="12.421875" style="133" customWidth="1"/>
    <col min="15" max="16384" width="9.140625" style="133" customWidth="1"/>
  </cols>
  <sheetData>
    <row r="1" spans="1:14" ht="12.75">
      <c r="A1" s="195">
        <v>1</v>
      </c>
      <c r="B1" s="195">
        <v>2</v>
      </c>
      <c r="C1" s="195">
        <v>3</v>
      </c>
      <c r="D1" s="195">
        <v>4</v>
      </c>
      <c r="E1" s="195">
        <v>5</v>
      </c>
      <c r="F1" s="195">
        <v>6</v>
      </c>
      <c r="G1" s="195">
        <v>7</v>
      </c>
      <c r="H1" s="195">
        <v>8</v>
      </c>
      <c r="I1" s="195">
        <v>9</v>
      </c>
      <c r="J1" s="195">
        <v>10</v>
      </c>
      <c r="K1" s="195">
        <v>11</v>
      </c>
      <c r="L1" s="195">
        <v>12</v>
      </c>
      <c r="M1" s="195">
        <v>13</v>
      </c>
      <c r="N1" s="195">
        <v>14</v>
      </c>
    </row>
    <row r="2" spans="1:14" ht="12.75">
      <c r="A2" s="370" t="s">
        <v>121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2"/>
    </row>
    <row r="3" spans="1:14" ht="42.75" customHeight="1">
      <c r="A3" s="207" t="str">
        <f>Меню!A14</f>
        <v>Каша из овсяных хлопьев "Геркулес" жидкая с маслом №311-2004</v>
      </c>
      <c r="B3" s="207" t="str">
        <f>Меню!A60</f>
        <v>Колбаса отварная с соусом №413,600-2004</v>
      </c>
      <c r="C3" s="207" t="e">
        <f>Меню!#REF!</f>
        <v>#REF!</v>
      </c>
      <c r="D3" s="207" t="str">
        <f>Меню!A119</f>
        <v>Запеканка из творога с молоком сгущенным №313-2013, Пермь</v>
      </c>
      <c r="E3" s="207" t="e">
        <f>Меню!#REF!</f>
        <v>#REF!</v>
      </c>
      <c r="F3" s="207" t="e">
        <f>Меню!#REF!</f>
        <v>#REF!</v>
      </c>
      <c r="G3" s="207" t="e">
        <f>Меню!#REF!</f>
        <v>#REF!</v>
      </c>
      <c r="H3" s="207" t="e">
        <f>Меню!#REF!</f>
        <v>#REF!</v>
      </c>
      <c r="I3" s="207" t="str">
        <f>Меню!A278</f>
        <v>Гуляш из отварной говядины №152-2004, Пермь</v>
      </c>
      <c r="J3" s="207" t="str">
        <f>Меню!A309</f>
        <v>Каша пшенная жидкая с маслом №311-2004</v>
      </c>
      <c r="K3" s="207" t="e">
        <f>Меню!#REF!</f>
        <v>#REF!</v>
      </c>
      <c r="L3" s="207" t="e">
        <f>Меню!#REF!</f>
        <v>#REF!</v>
      </c>
      <c r="M3" s="207" t="str">
        <f>Меню!A432</f>
        <v>Суфле творожное с молоком сгущенным №365-2004</v>
      </c>
      <c r="N3" s="207" t="e">
        <f>Меню!#REF!</f>
        <v>#REF!</v>
      </c>
    </row>
    <row r="4" spans="1:14" ht="42.7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14" ht="30.75" customHeight="1">
      <c r="A5" s="196" t="str">
        <f>Меню!A8</f>
        <v>Для бутерброда:</v>
      </c>
      <c r="B5" s="207" t="str">
        <f>Меню!A57</f>
        <v>Бутерброд с маслом №1-2004</v>
      </c>
      <c r="C5" s="196" t="str">
        <f>Меню!A84</f>
        <v>Бутерброд горячий с сыром №10-2004</v>
      </c>
      <c r="D5" s="207" t="str">
        <f>Меню!A116</f>
        <v>Бутерброд с джемом или повидлом №2-2004</v>
      </c>
      <c r="E5" s="207" t="str">
        <f>Меню!A146</f>
        <v>Бутерброд с сыром №3-2004</v>
      </c>
      <c r="F5" s="196" t="e">
        <f>Меню!#REF!</f>
        <v>#REF!</v>
      </c>
      <c r="G5" s="207" t="str">
        <f>Меню!A207</f>
        <v>Бутерброд с маслом №1-2004</v>
      </c>
      <c r="H5" s="196" t="e">
        <f>Меню!#REF!</f>
        <v>#REF!</v>
      </c>
      <c r="I5" s="207" t="str">
        <f>Меню!A276</f>
        <v>В качестве закуски:</v>
      </c>
      <c r="J5" s="207" t="str">
        <f>Меню!A306</f>
        <v>Бутерброд с маслом №1-2004</v>
      </c>
      <c r="K5" s="196" t="e">
        <f>Меню!#REF!</f>
        <v>#REF!</v>
      </c>
      <c r="L5" s="207" t="str">
        <f>Меню!A399</f>
        <v>Бутерброд с джемом или повидлом №2-2004</v>
      </c>
      <c r="M5" s="207" t="str">
        <f>Меню!A429</f>
        <v>Бутерброд с маслом №1-2004</v>
      </c>
      <c r="N5" s="196" t="str">
        <f>Меню!A457</f>
        <v>Бутерброд горячий с мясопродуктами и сыром №11-2004</v>
      </c>
    </row>
    <row r="6" spans="1:14" ht="30" customHeight="1">
      <c r="A6" s="207" t="str">
        <f>Меню!A49</f>
        <v>Чай с сахаром №685-2004</v>
      </c>
      <c r="B6" s="207" t="str">
        <f>Меню!A70</f>
        <v>Кофейный напиток №253-2004, Пермь</v>
      </c>
      <c r="C6" s="207" t="str">
        <f>Меню!A106</f>
        <v>Чай с лимоном №686-2004</v>
      </c>
      <c r="D6" s="207" t="str">
        <f>Меню!A132</f>
        <v>Какао с молоком №642-1996</v>
      </c>
      <c r="E6" s="207" t="str">
        <f>Меню!A170</f>
        <v>Кофейный напиток №253-2004, Пермь</v>
      </c>
      <c r="F6" s="207" t="str">
        <f>Меню!A196</f>
        <v>Чай с конфетами №493-2013, Пермь</v>
      </c>
      <c r="G6" s="207" t="str">
        <f>Меню!A224</f>
        <v>Чай с молоком сгущенным №495-2013, Пермь</v>
      </c>
      <c r="H6" s="207" t="str">
        <f>Меню!A265</f>
        <v>Чай с сахаром №685-2004</v>
      </c>
      <c r="I6" s="207" t="str">
        <f>Меню!A290</f>
        <v>Кофейный напиток №253-2004, Пермь</v>
      </c>
      <c r="J6" s="207" t="str">
        <f>Меню!A344</f>
        <v>Какао с молоком №642-1996</v>
      </c>
      <c r="K6" s="207" t="str">
        <f>Меню!A388</f>
        <v>Чай с сахаром №685-2004</v>
      </c>
      <c r="L6" s="207" t="str">
        <f>Меню!A417</f>
        <v>Чай с лимоном №686-2004</v>
      </c>
      <c r="M6" s="207" t="str">
        <f>Меню!A441</f>
        <v>Кофейный напиток №253-2004, Пермь</v>
      </c>
      <c r="N6" s="207" t="str">
        <f>Меню!A492</f>
        <v>Чай с конфетами №493-2013, Пермь</v>
      </c>
    </row>
    <row r="7" spans="1:14" ht="27.75" customHeight="1">
      <c r="A7" s="207"/>
      <c r="B7" s="207" t="str">
        <f>Меню!A67</f>
        <v>Макаронные изделия отварные №516-2004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</row>
    <row r="8" spans="1:14" ht="50.25" customHeight="1">
      <c r="A8" s="207" t="e">
        <f>Меню!#REF!</f>
        <v>#REF!</v>
      </c>
      <c r="B8" s="207" t="e">
        <f>Меню!#REF!</f>
        <v>#REF!</v>
      </c>
      <c r="C8" s="207" t="e">
        <f>Меню!#REF!</f>
        <v>#REF!</v>
      </c>
      <c r="D8" s="207" t="e">
        <f>Меню!#REF!</f>
        <v>#REF!</v>
      </c>
      <c r="E8" s="207" t="e">
        <f>Меню!#REF!</f>
        <v>#REF!</v>
      </c>
      <c r="F8" s="207" t="str">
        <f>Меню!A184</f>
        <v>В качестве закуски:</v>
      </c>
      <c r="G8" s="207" t="e">
        <f>Меню!#REF!</f>
        <v>#REF!</v>
      </c>
      <c r="H8" s="207" t="str">
        <f>Меню!A235</f>
        <v>Икра кабачковая промышленного производства для детского питания  №101-2004</v>
      </c>
      <c r="I8" s="207" t="e">
        <f>Меню!#REF!</f>
        <v>#REF!</v>
      </c>
      <c r="J8" s="207" t="e">
        <f>Меню!#REF!</f>
        <v>#REF!</v>
      </c>
      <c r="K8" s="207" t="str">
        <f>Меню!A360</f>
        <v>Икра баклажанная промышленного производства для детского питания  №101-2004</v>
      </c>
      <c r="L8" s="207" t="e">
        <f>Меню!#REF!</f>
        <v>#REF!</v>
      </c>
      <c r="M8" s="207" t="e">
        <f>Меню!#REF!</f>
        <v>#REF!</v>
      </c>
      <c r="N8" s="207" t="e">
        <f>Меню!#REF!</f>
        <v>#REF!</v>
      </c>
    </row>
    <row r="9" spans="1:14" ht="50.25" customHeight="1">
      <c r="A9" s="208"/>
      <c r="B9" s="208" t="e">
        <f>Меню!#REF!</f>
        <v>#REF!</v>
      </c>
      <c r="C9" s="208"/>
      <c r="D9" s="208" t="e">
        <f>Меню!#REF!</f>
        <v>#REF!</v>
      </c>
      <c r="E9" s="208"/>
      <c r="F9" s="208"/>
      <c r="G9" s="208" t="e">
        <f>Меню!#REF!</f>
        <v>#REF!</v>
      </c>
      <c r="H9" s="208" t="str">
        <f>Меню!A238</f>
        <v>Нарезка из свежих овощей с маслом растительным №16/1-2011, Екатеринбург</v>
      </c>
      <c r="I9" s="208" t="e">
        <f>Меню!#REF!</f>
        <v>#REF!</v>
      </c>
      <c r="J9" s="208" t="e">
        <f>Меню!#REF!</f>
        <v>#REF!</v>
      </c>
      <c r="K9" s="208" t="str">
        <f>Меню!A363</f>
        <v>Нарезка из свежих овощей с маслом растительным №16/1-2011, Екатеринбург</v>
      </c>
      <c r="L9" s="208"/>
      <c r="M9" s="208" t="e">
        <f>Меню!#REF!</f>
        <v>#REF!</v>
      </c>
      <c r="N9" s="208"/>
    </row>
    <row r="10" spans="1:14" ht="50.25" customHeight="1">
      <c r="A10" s="207" t="e">
        <f>Меню!#REF!</f>
        <v>#REF!</v>
      </c>
      <c r="B10" s="207" t="e">
        <f>Меню!#REF!</f>
        <v>#REF!</v>
      </c>
      <c r="C10" s="207" t="str">
        <f>Меню!A88</f>
        <v>Курица запеченная №494-2004 </v>
      </c>
      <c r="D10" s="207" t="e">
        <f>Меню!#REF!</f>
        <v>#REF!</v>
      </c>
      <c r="E10" s="207" t="str">
        <f>Меню!A149</f>
        <v>Котлеты рыбные запеченные №345-2013, Пермь</v>
      </c>
      <c r="F10" s="207" t="str">
        <f>Меню!A186</f>
        <v>Биточки из говядины  №451-2004</v>
      </c>
      <c r="G10" s="368" t="str">
        <f>Меню!A210</f>
        <v>Плов из курицы №406-2013, Пермь</v>
      </c>
      <c r="H10" s="207" t="str">
        <f>Меню!A245</f>
        <v>Рыба запечённая №310-1996</v>
      </c>
      <c r="I10" s="207" t="e">
        <f>Меню!#REF!</f>
        <v>#REF!</v>
      </c>
      <c r="J10" s="207" t="e">
        <f>Меню!#REF!</f>
        <v>#REF!</v>
      </c>
      <c r="K10" s="207" t="str">
        <f>Меню!A370</f>
        <v>Шницель из говядины №451-2004</v>
      </c>
      <c r="L10" s="368" t="str">
        <f>Меню!A402</f>
        <v>Говядина, тушённая с капустой № 365-2013, Пермь</v>
      </c>
      <c r="M10" s="207" t="e">
        <f>Меню!#REF!</f>
        <v>#REF!</v>
      </c>
      <c r="N10" s="207" t="str">
        <f>Меню!A461</f>
        <v>Фрикадельки рыбные припущенные, с соусом томатным с овощами №347-2013, Пермь</v>
      </c>
    </row>
    <row r="11" spans="1:14" ht="39.75" customHeight="1">
      <c r="A11" s="207" t="e">
        <f>Меню!#REF!</f>
        <v>#REF!</v>
      </c>
      <c r="B11" s="207" t="e">
        <f>Меню!#REF!</f>
        <v>#REF!</v>
      </c>
      <c r="C11" s="207" t="str">
        <f>Меню!A94</f>
        <v>Овощи тушеные в соусе (р.18/3-2011, Екатеринбург)</v>
      </c>
      <c r="D11" s="207" t="e">
        <f>Меню!#REF!</f>
        <v>#REF!</v>
      </c>
      <c r="E11" s="207" t="str">
        <f>Меню!A161</f>
        <v>Рис припущенный с подгарнировкой №512-2004</v>
      </c>
      <c r="F11" s="207" t="str">
        <f>Меню!A193</f>
        <v>Макаронные изделия отварные №516-2004</v>
      </c>
      <c r="G11" s="369"/>
      <c r="H11" s="207" t="str">
        <f>Меню!A254</f>
        <v>Пюре картофельное №520-2004</v>
      </c>
      <c r="I11" s="207" t="e">
        <f>Меню!#REF!</f>
        <v>#REF!</v>
      </c>
      <c r="J11" s="207" t="e">
        <f>Меню!#REF!</f>
        <v>#REF!</v>
      </c>
      <c r="K11" s="207" t="str">
        <f>Меню!A377</f>
        <v>Пюре картофельное №520-2004</v>
      </c>
      <c r="L11" s="369"/>
      <c r="M11" s="207" t="e">
        <f>Меню!#REF!</f>
        <v>#REF!</v>
      </c>
      <c r="N11" s="207" t="str">
        <f>Меню!A481</f>
        <v>Пюре картофельное №520-2004</v>
      </c>
    </row>
  </sheetData>
  <sheetProtection/>
  <mergeCells count="3">
    <mergeCell ref="L10:L11"/>
    <mergeCell ref="G10:G11"/>
    <mergeCell ref="A2:N2"/>
  </mergeCells>
  <printOptions horizontalCentered="1"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4">
      <selection activeCell="G7" sqref="G7"/>
    </sheetView>
  </sheetViews>
  <sheetFormatPr defaultColWidth="9.140625" defaultRowHeight="12.75"/>
  <cols>
    <col min="1" max="1" width="62.8515625" style="0" customWidth="1"/>
    <col min="2" max="4" width="22.7109375" style="0" customWidth="1"/>
  </cols>
  <sheetData>
    <row r="1" spans="1:4" ht="15.75">
      <c r="A1" s="373" t="s">
        <v>217</v>
      </c>
      <c r="B1" s="373"/>
      <c r="C1" s="373"/>
      <c r="D1" s="373"/>
    </row>
    <row r="2" spans="1:4" ht="13.5" thickBot="1">
      <c r="A2" s="209"/>
      <c r="B2" s="209"/>
      <c r="C2" s="209"/>
      <c r="D2" s="209"/>
    </row>
    <row r="3" spans="1:4" ht="39.75" customHeight="1">
      <c r="A3" s="374" t="s">
        <v>218</v>
      </c>
      <c r="B3" s="376" t="s">
        <v>219</v>
      </c>
      <c r="C3" s="376"/>
      <c r="D3" s="377"/>
    </row>
    <row r="4" spans="1:4" ht="39.75" customHeight="1">
      <c r="A4" s="375"/>
      <c r="B4" s="210" t="s">
        <v>220</v>
      </c>
      <c r="C4" s="210" t="s">
        <v>245</v>
      </c>
      <c r="D4" s="211" t="s">
        <v>221</v>
      </c>
    </row>
    <row r="5" spans="1:4" ht="39.75" customHeight="1">
      <c r="A5" s="212" t="s">
        <v>222</v>
      </c>
      <c r="B5" s="213" t="s">
        <v>223</v>
      </c>
      <c r="C5" s="213" t="s">
        <v>224</v>
      </c>
      <c r="D5" s="214" t="s">
        <v>225</v>
      </c>
    </row>
    <row r="6" spans="1:4" ht="39.75" customHeight="1">
      <c r="A6" s="212" t="s">
        <v>226</v>
      </c>
      <c r="B6" s="213">
        <v>200</v>
      </c>
      <c r="C6" s="213">
        <v>200</v>
      </c>
      <c r="D6" s="214">
        <v>200</v>
      </c>
    </row>
    <row r="7" spans="1:4" ht="39.75" customHeight="1">
      <c r="A7" s="215" t="s">
        <v>227</v>
      </c>
      <c r="B7" s="213" t="s">
        <v>228</v>
      </c>
      <c r="C7" s="213" t="s">
        <v>229</v>
      </c>
      <c r="D7" s="214" t="s">
        <v>230</v>
      </c>
    </row>
    <row r="8" spans="1:4" ht="39.75" customHeight="1">
      <c r="A8" s="215" t="s">
        <v>231</v>
      </c>
      <c r="B8" s="213" t="s">
        <v>224</v>
      </c>
      <c r="C8" s="213" t="s">
        <v>232</v>
      </c>
      <c r="D8" s="214" t="s">
        <v>233</v>
      </c>
    </row>
    <row r="9" spans="1:4" ht="39.75" customHeight="1">
      <c r="A9" s="212" t="s">
        <v>234</v>
      </c>
      <c r="B9" s="213" t="s">
        <v>235</v>
      </c>
      <c r="C9" s="213" t="s">
        <v>236</v>
      </c>
      <c r="D9" s="214" t="s">
        <v>236</v>
      </c>
    </row>
    <row r="10" spans="1:4" ht="39.75" customHeight="1">
      <c r="A10" s="215" t="s">
        <v>237</v>
      </c>
      <c r="B10" s="213" t="s">
        <v>223</v>
      </c>
      <c r="C10" s="213" t="s">
        <v>238</v>
      </c>
      <c r="D10" s="214" t="s">
        <v>239</v>
      </c>
    </row>
    <row r="11" spans="1:4" ht="39.75" customHeight="1" thickBot="1">
      <c r="A11" s="216" t="s">
        <v>240</v>
      </c>
      <c r="B11" s="217">
        <v>100</v>
      </c>
      <c r="C11" s="217">
        <v>100</v>
      </c>
      <c r="D11" s="218">
        <v>100</v>
      </c>
    </row>
    <row r="12" spans="1:4" ht="12.75">
      <c r="A12" s="209"/>
      <c r="B12" s="209"/>
      <c r="C12" s="209"/>
      <c r="D12" s="209"/>
    </row>
    <row r="13" spans="1:4" ht="43.5" customHeight="1">
      <c r="A13" s="378" t="s">
        <v>241</v>
      </c>
      <c r="B13" s="378"/>
      <c r="C13" s="378"/>
      <c r="D13" s="378"/>
    </row>
  </sheetData>
  <sheetProtection/>
  <mergeCells count="4">
    <mergeCell ref="A1:D1"/>
    <mergeCell ref="A3:A4"/>
    <mergeCell ref="B3:D3"/>
    <mergeCell ref="A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2020-01-20T10:59:10Z</cp:lastPrinted>
  <dcterms:created xsi:type="dcterms:W3CDTF">1996-10-08T23:32:33Z</dcterms:created>
  <dcterms:modified xsi:type="dcterms:W3CDTF">2020-01-22T08:35:09Z</dcterms:modified>
  <cp:category/>
  <cp:version/>
  <cp:contentType/>
  <cp:contentStatus/>
</cp:coreProperties>
</file>